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flywithspa-my.sharepoint.com/personal/dan_flywithspa_com/Documents/Panther/Panther W&amp;B/"/>
    </mc:Choice>
  </mc:AlternateContent>
  <bookViews>
    <workbookView xWindow="0" yWindow="0" windowWidth="10836" windowHeight="8748"/>
  </bookViews>
  <sheets>
    <sheet name="Original weight-empty cg" sheetId="20" r:id="rId1"/>
    <sheet name="W&amp;B Main" sheetId="19" r:id="rId2"/>
    <sheet name="W&amp;B most forward" sheetId="21" r:id="rId3"/>
    <sheet name="W&amp;B most aft" sheetId="22" r:id="rId4"/>
    <sheet name="Sheet5" sheetId="5" r:id="rId5"/>
    <sheet name="Sheet6" sheetId="6" r:id="rId6"/>
    <sheet name="Sheet7" sheetId="7" r:id="rId7"/>
  </sheets>
  <calcPr calcId="152511"/>
</workbook>
</file>

<file path=xl/calcChain.xml><?xml version="1.0" encoding="utf-8"?>
<calcChain xmlns="http://schemas.openxmlformats.org/spreadsheetml/2006/main">
  <c r="D14" i="22" l="1"/>
  <c r="D13" i="22"/>
  <c r="D12" i="22"/>
  <c r="D14" i="21"/>
  <c r="D13" i="21"/>
  <c r="D12" i="21"/>
  <c r="D14" i="20"/>
  <c r="D15" i="20"/>
  <c r="D16" i="20"/>
  <c r="D17" i="20"/>
  <c r="D18" i="20"/>
  <c r="D13" i="20"/>
  <c r="C28" i="20"/>
  <c r="B27" i="20"/>
  <c r="D27" i="20" s="1"/>
  <c r="B26" i="20"/>
  <c r="D26" i="20" s="1"/>
  <c r="B25" i="20"/>
  <c r="D25" i="20" s="1"/>
  <c r="C10" i="20"/>
  <c r="C19" i="20" s="1"/>
  <c r="D9" i="20"/>
  <c r="D8" i="20"/>
  <c r="D7" i="20"/>
  <c r="C10" i="19" l="1"/>
  <c r="C15" i="19" s="1"/>
  <c r="C10" i="21"/>
  <c r="C15" i="21" s="1"/>
  <c r="C10" i="22"/>
  <c r="C15" i="22" s="1"/>
  <c r="D10" i="20"/>
  <c r="F10" i="20" s="1"/>
  <c r="C29" i="20"/>
  <c r="D28" i="20"/>
  <c r="D14" i="19"/>
  <c r="D13" i="19"/>
  <c r="D12" i="19"/>
  <c r="D19" i="20" l="1"/>
  <c r="F19" i="20" s="1"/>
  <c r="B29" i="20"/>
  <c r="F10" i="21" l="1"/>
  <c r="D10" i="21" s="1"/>
  <c r="D15" i="21" s="1"/>
  <c r="F15" i="21" s="1"/>
  <c r="G15" i="21" s="1"/>
  <c r="F10" i="22"/>
  <c r="D10" i="22" s="1"/>
  <c r="D15" i="22" s="1"/>
  <c r="F15" i="22" s="1"/>
  <c r="G15" i="22" s="1"/>
  <c r="F10" i="19"/>
  <c r="D10" i="19" s="1"/>
  <c r="D15" i="19" s="1"/>
  <c r="F15" i="19" s="1"/>
  <c r="G15" i="19" s="1"/>
</calcChain>
</file>

<file path=xl/comments1.xml><?xml version="1.0" encoding="utf-8"?>
<comments xmlns="http://schemas.openxmlformats.org/spreadsheetml/2006/main">
  <authors>
    <author>Dan Weseman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 xml:space="preserve">From Aircraft logs or previous sheet
</t>
        </r>
      </text>
    </comment>
    <comment ref="F10" authorId="0" shapeId="0">
      <text>
        <r>
          <rPr>
            <sz val="9"/>
            <color indexed="81"/>
            <rFont val="Tahoma"/>
            <family val="2"/>
          </rPr>
          <t xml:space="preserve">From Aircraft logs or previous sheet
</t>
        </r>
      </text>
    </comment>
  </commentList>
</comments>
</file>

<file path=xl/comments2.xml><?xml version="1.0" encoding="utf-8"?>
<comments xmlns="http://schemas.openxmlformats.org/spreadsheetml/2006/main">
  <authors>
    <author>Dan Weseman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 xml:space="preserve">From Aircraft logs or previous sheet
</t>
        </r>
      </text>
    </comment>
    <comment ref="F10" authorId="0" shapeId="0">
      <text>
        <r>
          <rPr>
            <sz val="9"/>
            <color indexed="81"/>
            <rFont val="Tahoma"/>
            <family val="2"/>
          </rPr>
          <t xml:space="preserve">From Aircraft logs or previous sheet
</t>
        </r>
      </text>
    </comment>
  </commentList>
</comments>
</file>

<file path=xl/comments3.xml><?xml version="1.0" encoding="utf-8"?>
<comments xmlns="http://schemas.openxmlformats.org/spreadsheetml/2006/main">
  <authors>
    <author>Dan Weseman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 xml:space="preserve">From Aircraft logs or previous sheet
</t>
        </r>
      </text>
    </comment>
    <comment ref="F10" authorId="0" shapeId="0">
      <text>
        <r>
          <rPr>
            <sz val="9"/>
            <color indexed="81"/>
            <rFont val="Tahoma"/>
            <family val="2"/>
          </rPr>
          <t xml:space="preserve">From Aircraft logs or previous sheet
</t>
        </r>
      </text>
    </comment>
  </commentList>
</comments>
</file>

<file path=xl/sharedStrings.xml><?xml version="1.0" encoding="utf-8"?>
<sst xmlns="http://schemas.openxmlformats.org/spreadsheetml/2006/main" count="165" uniqueCount="57">
  <si>
    <t>Wing LE from Datum</t>
  </si>
  <si>
    <t>Wing Chord</t>
  </si>
  <si>
    <t>Weight</t>
  </si>
  <si>
    <t>Moment</t>
  </si>
  <si>
    <t>%MAC</t>
  </si>
  <si>
    <t>Left Main</t>
  </si>
  <si>
    <t>Right Main</t>
  </si>
  <si>
    <t>Tail Wheel</t>
  </si>
  <si>
    <t>Empty weight</t>
  </si>
  <si>
    <t>Takeoff weight</t>
  </si>
  <si>
    <t xml:space="preserve">CG range </t>
  </si>
  <si>
    <t>Pilot (84.25-89.75)</t>
  </si>
  <si>
    <t>Inchs from datum</t>
  </si>
  <si>
    <t>Empty CG</t>
  </si>
  <si>
    <t>caution</t>
  </si>
  <si>
    <t>normal</t>
  </si>
  <si>
    <t>out of range</t>
  </si>
  <si>
    <t>Arm (inchs)</t>
  </si>
  <si>
    <t>Weight (lbs)</t>
  </si>
  <si>
    <t>Arm (inchs</t>
  </si>
  <si>
    <t>from datum)</t>
  </si>
  <si>
    <t>Name and Info</t>
  </si>
  <si>
    <t>Builder Name</t>
  </si>
  <si>
    <t>N Number</t>
  </si>
  <si>
    <t>Engine Model</t>
  </si>
  <si>
    <t>Prop Type</t>
  </si>
  <si>
    <t>Wheel Size</t>
  </si>
  <si>
    <t>Equipment Installed</t>
  </si>
  <si>
    <t>Legend</t>
  </si>
  <si>
    <t>Variable Cells</t>
  </si>
  <si>
    <t>Notes</t>
  </si>
  <si>
    <t>Builder/Aircraft Info</t>
  </si>
  <si>
    <t>Normal Range</t>
  </si>
  <si>
    <t>Caution Range</t>
  </si>
  <si>
    <t>Danger - Out of Range</t>
  </si>
  <si>
    <t>Fixed Data</t>
  </si>
  <si>
    <t>Note:Use cells below to calculate Pilot Arm</t>
  </si>
  <si>
    <t>Results</t>
  </si>
  <si>
    <t>Pilot</t>
  </si>
  <si>
    <t>20-28.5 %</t>
  </si>
  <si>
    <t>28.5-30%</t>
  </si>
  <si>
    <t>73.68-74.4</t>
  </si>
  <si>
    <t>69.60-73.68</t>
  </si>
  <si>
    <t xml:space="preserve">   1050-1210</t>
  </si>
  <si>
    <t xml:space="preserve">   0ver  1210</t>
  </si>
  <si>
    <t>Panther S</t>
  </si>
  <si>
    <t>Baggage (see overview)</t>
  </si>
  <si>
    <t>change</t>
  </si>
  <si>
    <t>New Empty Weight</t>
  </si>
  <si>
    <t>New Empty CG</t>
  </si>
  <si>
    <t>Fuel lbs (gal x 6 )</t>
  </si>
  <si>
    <t>Empty weight (from previous sheet)</t>
  </si>
  <si>
    <t>0-320 lyc (150HP</t>
  </si>
  <si>
    <t>Sensenich GA</t>
  </si>
  <si>
    <t>5x5 cleveland, 6 inch TW</t>
  </si>
  <si>
    <t>MGL extreeme , FL760, full size transponder,lightweight battery under seat.</t>
  </si>
  <si>
    <t>sample 0-320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</si>
</sst>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4" tint="-0.249977111117893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0" tint="-0.14999847407452621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2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/>
      <bottom style="thin">
        <color theme="2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10" fontId="0" fillId="0" borderId="0" xfId="42" applyNumberFormat="1" applyFont="1"/>
    <xf numFmtId="2" fontId="0" fillId="0" borderId="0" xfId="0" applyNumberFormat="1"/>
    <xf numFmtId="0" fontId="16" fillId="0" borderId="0" xfId="0" applyFont="1"/>
    <xf numFmtId="0" fontId="0" fillId="0" borderId="0" xfId="0" applyFill="1"/>
    <xf numFmtId="0" fontId="0" fillId="38" borderId="0" xfId="0" applyFill="1"/>
    <xf numFmtId="0" fontId="16" fillId="0" borderId="0" xfId="0" applyFont="1" applyFill="1"/>
    <xf numFmtId="0" fontId="16" fillId="33" borderId="0" xfId="0" applyFont="1" applyFill="1"/>
    <xf numFmtId="2" fontId="16" fillId="0" borderId="0" xfId="0" applyNumberFormat="1" applyFont="1" applyFill="1"/>
    <xf numFmtId="10" fontId="16" fillId="0" borderId="0" xfId="42" applyNumberFormat="1" applyFont="1" applyFill="1"/>
    <xf numFmtId="0" fontId="0" fillId="37" borderId="0" xfId="0" applyFill="1"/>
    <xf numFmtId="0" fontId="16" fillId="39" borderId="0" xfId="0" applyFont="1" applyFill="1"/>
    <xf numFmtId="10" fontId="16" fillId="39" borderId="0" xfId="42" applyNumberFormat="1" applyFont="1" applyFill="1"/>
    <xf numFmtId="0" fontId="0" fillId="0" borderId="0" xfId="0" applyFill="1" applyBorder="1"/>
    <xf numFmtId="0" fontId="19" fillId="0" borderId="0" xfId="0" applyFont="1" applyAlignment="1">
      <alignment wrapText="1"/>
    </xf>
    <xf numFmtId="0" fontId="0" fillId="0" borderId="0" xfId="0" applyAlignment="1">
      <alignment wrapText="1"/>
    </xf>
    <xf numFmtId="0" fontId="0" fillId="33" borderId="0" xfId="0" applyFill="1"/>
    <xf numFmtId="0" fontId="0" fillId="39" borderId="0" xfId="0" applyFill="1"/>
    <xf numFmtId="0" fontId="20" fillId="0" borderId="0" xfId="0" applyFont="1"/>
    <xf numFmtId="0" fontId="0" fillId="40" borderId="0" xfId="0" applyFill="1"/>
    <xf numFmtId="0" fontId="0" fillId="0" borderId="0" xfId="0" applyProtection="1">
      <protection locked="0"/>
    </xf>
    <xf numFmtId="0" fontId="0" fillId="34" borderId="0" xfId="0" applyFill="1" applyProtection="1">
      <protection locked="0"/>
    </xf>
    <xf numFmtId="0" fontId="0" fillId="42" borderId="0" xfId="0" applyFill="1"/>
    <xf numFmtId="0" fontId="0" fillId="43" borderId="0" xfId="0" applyFill="1"/>
    <xf numFmtId="0" fontId="16" fillId="0" borderId="0" xfId="0" applyFont="1" applyBorder="1"/>
    <xf numFmtId="0" fontId="16" fillId="41" borderId="11" xfId="0" applyFont="1" applyFill="1" applyBorder="1"/>
    <xf numFmtId="0" fontId="0" fillId="41" borderId="10" xfId="0" applyFill="1" applyBorder="1"/>
    <xf numFmtId="0" fontId="16" fillId="0" borderId="11" xfId="0" applyFont="1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>
      <alignment horizontal="center" wrapText="1"/>
    </xf>
    <xf numFmtId="0" fontId="0" fillId="36" borderId="18" xfId="0" applyFill="1" applyBorder="1" applyProtection="1">
      <protection locked="0"/>
    </xf>
    <xf numFmtId="0" fontId="0" fillId="36" borderId="19" xfId="0" applyFill="1" applyBorder="1" applyProtection="1">
      <protection locked="0"/>
    </xf>
    <xf numFmtId="0" fontId="0" fillId="34" borderId="19" xfId="0" applyFill="1" applyBorder="1" applyProtection="1">
      <protection locked="0"/>
    </xf>
    <xf numFmtId="0" fontId="0" fillId="36" borderId="22" xfId="0" applyFill="1" applyBorder="1" applyProtection="1">
      <protection locked="0"/>
    </xf>
    <xf numFmtId="0" fontId="0" fillId="0" borderId="18" xfId="0" applyBorder="1"/>
    <xf numFmtId="0" fontId="16" fillId="0" borderId="24" xfId="0" applyFont="1" applyBorder="1"/>
    <xf numFmtId="0" fontId="0" fillId="34" borderId="26" xfId="0" applyFill="1" applyBorder="1" applyProtection="1">
      <protection locked="0"/>
    </xf>
    <xf numFmtId="0" fontId="0" fillId="0" borderId="17" xfId="0" applyBorder="1"/>
    <xf numFmtId="0" fontId="0" fillId="34" borderId="22" xfId="0" applyFill="1" applyBorder="1" applyProtection="1">
      <protection locked="0"/>
    </xf>
    <xf numFmtId="2" fontId="16" fillId="33" borderId="24" xfId="0" applyNumberFormat="1" applyFont="1" applyFill="1" applyBorder="1"/>
    <xf numFmtId="10" fontId="16" fillId="33" borderId="24" xfId="42" applyNumberFormat="1" applyFont="1" applyFill="1" applyBorder="1"/>
    <xf numFmtId="10" fontId="16" fillId="0" borderId="22" xfId="42" applyNumberFormat="1" applyFont="1" applyFill="1" applyBorder="1"/>
    <xf numFmtId="2" fontId="16" fillId="0" borderId="22" xfId="0" applyNumberFormat="1" applyFont="1" applyFill="1" applyBorder="1"/>
    <xf numFmtId="0" fontId="0" fillId="35" borderId="22" xfId="0" applyFill="1" applyBorder="1"/>
    <xf numFmtId="0" fontId="0" fillId="0" borderId="0" xfId="0" applyBorder="1"/>
    <xf numFmtId="0" fontId="0" fillId="0" borderId="27" xfId="0" applyBorder="1"/>
    <xf numFmtId="0" fontId="0" fillId="40" borderId="18" xfId="0" applyFill="1" applyBorder="1" applyAlignment="1" applyProtection="1">
      <alignment wrapText="1"/>
      <protection locked="0"/>
    </xf>
    <xf numFmtId="0" fontId="0" fillId="40" borderId="21" xfId="0" applyFill="1" applyBorder="1" applyAlignment="1" applyProtection="1">
      <alignment wrapText="1"/>
      <protection locked="0"/>
    </xf>
    <xf numFmtId="0" fontId="0" fillId="0" borderId="25" xfId="0" applyBorder="1"/>
    <xf numFmtId="0" fontId="0" fillId="0" borderId="24" xfId="0" applyBorder="1" applyAlignment="1">
      <alignment wrapText="1"/>
    </xf>
    <xf numFmtId="0" fontId="18" fillId="0" borderId="24" xfId="0" applyFont="1" applyFill="1" applyBorder="1" applyAlignment="1">
      <alignment wrapText="1"/>
    </xf>
    <xf numFmtId="0" fontId="0" fillId="40" borderId="22" xfId="0" applyFill="1" applyBorder="1" applyAlignment="1" applyProtection="1">
      <alignment wrapText="1"/>
      <protection locked="0"/>
    </xf>
    <xf numFmtId="0" fontId="16" fillId="39" borderId="17" xfId="0" applyFont="1" applyFill="1" applyBorder="1"/>
    <xf numFmtId="0" fontId="22" fillId="35" borderId="0" xfId="0" applyFont="1" applyFill="1"/>
    <xf numFmtId="0" fontId="0" fillId="36" borderId="26" xfId="0" applyFill="1" applyBorder="1" applyProtection="1"/>
    <xf numFmtId="0" fontId="0" fillId="39" borderId="0" xfId="0" applyFill="1" applyProtection="1"/>
    <xf numFmtId="0" fontId="0" fillId="0" borderId="0" xfId="0"/>
    <xf numFmtId="0" fontId="0" fillId="37" borderId="0" xfId="0" applyFill="1"/>
    <xf numFmtId="0" fontId="0" fillId="33" borderId="0" xfId="0" applyFill="1"/>
    <xf numFmtId="0" fontId="0" fillId="0" borderId="29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30" xfId="0" applyBorder="1"/>
    <xf numFmtId="2" fontId="16" fillId="35" borderId="0" xfId="0" applyNumberFormat="1" applyFont="1" applyFill="1"/>
    <xf numFmtId="0" fontId="0" fillId="0" borderId="32" xfId="0" applyBorder="1"/>
    <xf numFmtId="0" fontId="0" fillId="0" borderId="34" xfId="0" applyBorder="1"/>
    <xf numFmtId="0" fontId="0" fillId="0" borderId="31" xfId="0" applyBorder="1" applyAlignment="1"/>
    <xf numFmtId="0" fontId="16" fillId="0" borderId="30" xfId="0" applyFont="1" applyBorder="1"/>
    <xf numFmtId="0" fontId="16" fillId="0" borderId="15" xfId="0" applyFont="1" applyBorder="1"/>
    <xf numFmtId="0" fontId="16" fillId="35" borderId="0" xfId="0" applyFont="1" applyFill="1"/>
    <xf numFmtId="0" fontId="16" fillId="0" borderId="31" xfId="0" applyFont="1" applyBorder="1"/>
    <xf numFmtId="0" fontId="0" fillId="0" borderId="28" xfId="0" applyBorder="1"/>
    <xf numFmtId="0" fontId="16" fillId="0" borderId="13" xfId="0" applyFont="1" applyBorder="1"/>
    <xf numFmtId="0" fontId="0" fillId="0" borderId="0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39" xfId="0" applyBorder="1"/>
    <xf numFmtId="0" fontId="0" fillId="0" borderId="28" xfId="0" applyFill="1" applyBorder="1" applyProtection="1"/>
    <xf numFmtId="0" fontId="0" fillId="0" borderId="16" xfId="0" applyFill="1" applyBorder="1" applyProtection="1"/>
    <xf numFmtId="0" fontId="0" fillId="0" borderId="28" xfId="0" applyFill="1" applyBorder="1"/>
    <xf numFmtId="2" fontId="16" fillId="38" borderId="0" xfId="0" applyNumberFormat="1" applyFont="1" applyFill="1" applyProtection="1">
      <protection locked="0" hidden="1"/>
    </xf>
    <xf numFmtId="0" fontId="16" fillId="35" borderId="0" xfId="0" applyFont="1" applyFill="1" applyBorder="1"/>
    <xf numFmtId="0" fontId="16" fillId="35" borderId="23" xfId="0" applyFont="1" applyFill="1" applyBorder="1"/>
    <xf numFmtId="0" fontId="16" fillId="38" borderId="15" xfId="0" applyFont="1" applyFill="1" applyBorder="1" applyProtection="1">
      <protection locked="0" hidden="1"/>
    </xf>
    <xf numFmtId="0" fontId="16" fillId="0" borderId="17" xfId="0" applyFont="1" applyBorder="1"/>
    <xf numFmtId="0" fontId="0" fillId="34" borderId="33" xfId="0" applyFill="1" applyBorder="1" applyProtection="1">
      <protection locked="0"/>
    </xf>
    <xf numFmtId="0" fontId="0" fillId="34" borderId="35" xfId="0" applyFill="1" applyBorder="1" applyProtection="1">
      <protection locked="0"/>
    </xf>
    <xf numFmtId="0" fontId="0" fillId="34" borderId="34" xfId="0" applyFill="1" applyBorder="1" applyProtection="1">
      <protection locked="0"/>
    </xf>
    <xf numFmtId="0" fontId="0" fillId="34" borderId="37" xfId="0" applyFill="1" applyBorder="1" applyProtection="1">
      <protection locked="0"/>
    </xf>
    <xf numFmtId="0" fontId="0" fillId="34" borderId="38" xfId="0" applyFill="1" applyBorder="1" applyProtection="1">
      <protection locked="0"/>
    </xf>
    <xf numFmtId="0" fontId="16" fillId="0" borderId="11" xfId="0" applyFont="1" applyBorder="1" applyProtection="1">
      <protection locked="0"/>
    </xf>
    <xf numFmtId="0" fontId="16" fillId="0" borderId="36" xfId="0" applyFont="1" applyBorder="1" applyProtection="1">
      <protection locked="0"/>
    </xf>
    <xf numFmtId="0" fontId="0" fillId="40" borderId="19" xfId="0" applyFill="1" applyBorder="1" applyAlignment="1" applyProtection="1">
      <alignment wrapText="1"/>
      <protection locked="0"/>
    </xf>
    <xf numFmtId="0" fontId="0" fillId="40" borderId="17" xfId="0" applyFill="1" applyBorder="1" applyAlignment="1" applyProtection="1">
      <alignment wrapText="1"/>
      <protection locked="0"/>
    </xf>
    <xf numFmtId="0" fontId="0" fillId="40" borderId="20" xfId="0" applyFill="1" applyBorder="1" applyAlignment="1" applyProtection="1">
      <alignment wrapText="1"/>
      <protection locked="0"/>
    </xf>
    <xf numFmtId="0" fontId="0" fillId="40" borderId="24" xfId="0" applyFill="1" applyBorder="1" applyAlignment="1" applyProtection="1">
      <alignment wrapText="1"/>
      <protection locked="0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27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3</xdr:row>
      <xdr:rowOff>45720</xdr:rowOff>
    </xdr:from>
    <xdr:to>
      <xdr:col>7</xdr:col>
      <xdr:colOff>0</xdr:colOff>
      <xdr:row>8</xdr:row>
      <xdr:rowOff>0</xdr:rowOff>
    </xdr:to>
    <xdr:sp macro="" textlink="">
      <xdr:nvSpPr>
        <xdr:cNvPr id="2" name="TextBox 1"/>
        <xdr:cNvSpPr txBox="1"/>
      </xdr:nvSpPr>
      <xdr:spPr>
        <a:xfrm>
          <a:off x="4221480" y="1173480"/>
          <a:ext cx="3192780" cy="8686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 See Builder Manuel</a:t>
          </a:r>
          <a:r>
            <a:rPr lang="en-US" sz="1100" baseline="0"/>
            <a:t> "Operation" section for more information on leveling, measuring, datums, CG limits, and configurations.</a:t>
          </a:r>
          <a:endParaRPr lang="en-US" sz="1100"/>
        </a:p>
      </xdr:txBody>
    </xdr:sp>
    <xdr:clientData/>
  </xdr:twoCellAnchor>
  <xdr:twoCellAnchor>
    <xdr:from>
      <xdr:col>7</xdr:col>
      <xdr:colOff>5714</xdr:colOff>
      <xdr:row>3</xdr:row>
      <xdr:rowOff>38100</xdr:rowOff>
    </xdr:from>
    <xdr:to>
      <xdr:col>9</xdr:col>
      <xdr:colOff>594360</xdr:colOff>
      <xdr:row>37</xdr:row>
      <xdr:rowOff>152400</xdr:rowOff>
    </xdr:to>
    <xdr:sp macro="" textlink="">
      <xdr:nvSpPr>
        <xdr:cNvPr id="3" name="TextBox 2"/>
        <xdr:cNvSpPr txBox="1"/>
      </xdr:nvSpPr>
      <xdr:spPr>
        <a:xfrm>
          <a:off x="7419974" y="1165860"/>
          <a:ext cx="2600326" cy="633222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see the Builders Manual</a:t>
          </a:r>
          <a:r>
            <a:rPr lang="en-US" sz="1100" baseline="0"/>
            <a:t> instructions to properly use this information.</a:t>
          </a:r>
        </a:p>
        <a:p>
          <a:endParaRPr lang="en-US" sz="1100"/>
        </a:p>
        <a:p>
          <a:r>
            <a:rPr lang="en-US" sz="1100" baseline="0"/>
            <a:t>General overview of steps below:</a:t>
          </a:r>
        </a:p>
        <a:p>
          <a:endParaRPr lang="en-US" sz="1100" baseline="0"/>
        </a:p>
        <a:p>
          <a:r>
            <a:rPr lang="en-US" sz="1100" baseline="0"/>
            <a:t>1. save file as a new name so you keep a original unmodified copy.</a:t>
          </a:r>
        </a:p>
        <a:p>
          <a:r>
            <a:rPr lang="en-US" sz="1100" baseline="0"/>
            <a:t>2.Enter aircraft information in the light blue boxes (B2-G2)</a:t>
          </a:r>
        </a:p>
        <a:p>
          <a:r>
            <a:rPr lang="en-US" sz="1100" baseline="0"/>
            <a:t>3.  Weigh and measure your aircraft per Builder Manual.  Enter aircraft data (emtpy) in cells B7, C7, B8, C8, B9, C9)</a:t>
          </a:r>
        </a:p>
        <a:p>
          <a:r>
            <a:rPr lang="en-US" sz="1100" baseline="0"/>
            <a:t>3.  Weigh aircraft with pilot in the seat and seat in desired location,  enter weights in C25-C27.</a:t>
          </a:r>
        </a:p>
        <a:p>
          <a:r>
            <a:rPr lang="en-US" sz="1100" baseline="0"/>
            <a:t>Use results from cell B29 on other sheets as the pilot "arm". You may consider doing this for several seat locations and or estimate other position based on this number.</a:t>
          </a:r>
        </a:p>
        <a:p>
          <a:r>
            <a:rPr lang="en-US" sz="1100" baseline="0"/>
            <a:t>4. Save file and send copy to support@flywithspa.com</a:t>
          </a:r>
        </a:p>
        <a:p>
          <a:r>
            <a:rPr lang="en-US" sz="1100" baseline="0"/>
            <a:t>Note : Use orange boxes to make addition or deletions with out reweighing aircraft. </a:t>
          </a:r>
        </a:p>
        <a:p>
          <a:r>
            <a:rPr lang="en-US" sz="1100" baseline="0"/>
            <a:t>measure and use Arm of addition or deletion</a:t>
          </a:r>
        </a:p>
        <a:p>
          <a:r>
            <a:rPr lang="en-US" sz="1100" baseline="0"/>
            <a:t>for addition use weight </a:t>
          </a:r>
        </a:p>
        <a:p>
          <a:r>
            <a:rPr lang="en-US" sz="1100" baseline="0"/>
            <a:t>for deletion use -weigth</a:t>
          </a:r>
        </a:p>
        <a:p>
          <a:r>
            <a:rPr lang="en-US" sz="1100" baseline="0"/>
            <a:t>you can do multiple deletions and additions on this sheet , but you must make notes of changes and record new Empty  Weight,and Arm in aircraft logs .</a:t>
          </a:r>
        </a:p>
        <a:p>
          <a:r>
            <a:rPr lang="en-US" sz="1100" baseline="0"/>
            <a:t> Use the updated  numbers to calculate loaded Aircraft weight and CG.</a:t>
          </a:r>
        </a:p>
        <a:p>
          <a:endParaRPr lang="en-US" sz="1100" baseline="0"/>
        </a:p>
        <a:p>
          <a:r>
            <a:rPr lang="en-US" sz="1100"/>
            <a:t>Note: Use</a:t>
          </a:r>
          <a:r>
            <a:rPr lang="en-US" sz="1100" baseline="0"/>
            <a:t> sheet tabs across bottom to calculate and save various CG conditions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3</xdr:row>
      <xdr:rowOff>45720</xdr:rowOff>
    </xdr:from>
    <xdr:to>
      <xdr:col>7</xdr:col>
      <xdr:colOff>0</xdr:colOff>
      <xdr:row>8</xdr:row>
      <xdr:rowOff>0</xdr:rowOff>
    </xdr:to>
    <xdr:sp macro="" textlink="">
      <xdr:nvSpPr>
        <xdr:cNvPr id="2" name="TextBox 1"/>
        <xdr:cNvSpPr txBox="1"/>
      </xdr:nvSpPr>
      <xdr:spPr>
        <a:xfrm>
          <a:off x="4221480" y="1173480"/>
          <a:ext cx="3192780" cy="8686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 See Builder Manuel</a:t>
          </a:r>
          <a:r>
            <a:rPr lang="en-US" sz="1100" baseline="0"/>
            <a:t> "Operation" section for more information on leveling, measuring, datums, CG limits, and configurations.</a:t>
          </a:r>
          <a:endParaRPr lang="en-US" sz="1100"/>
        </a:p>
      </xdr:txBody>
    </xdr:sp>
    <xdr:clientData/>
  </xdr:twoCellAnchor>
  <xdr:twoCellAnchor>
    <xdr:from>
      <xdr:col>7</xdr:col>
      <xdr:colOff>5714</xdr:colOff>
      <xdr:row>3</xdr:row>
      <xdr:rowOff>38100</xdr:rowOff>
    </xdr:from>
    <xdr:to>
      <xdr:col>9</xdr:col>
      <xdr:colOff>594360</xdr:colOff>
      <xdr:row>31</xdr:row>
      <xdr:rowOff>160020</xdr:rowOff>
    </xdr:to>
    <xdr:sp macro="" textlink="">
      <xdr:nvSpPr>
        <xdr:cNvPr id="3" name="TextBox 2"/>
        <xdr:cNvSpPr txBox="1"/>
      </xdr:nvSpPr>
      <xdr:spPr>
        <a:xfrm>
          <a:off x="7419974" y="1165860"/>
          <a:ext cx="2600326" cy="52425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see the Builders Manual</a:t>
          </a:r>
          <a:r>
            <a:rPr lang="en-US" sz="1100" baseline="0"/>
            <a:t> instructions to properly use this information.</a:t>
          </a:r>
        </a:p>
        <a:p>
          <a:endParaRPr lang="en-US" sz="1100"/>
        </a:p>
        <a:p>
          <a:r>
            <a:rPr lang="en-US" sz="1100" baseline="0"/>
            <a:t>General overview of steps below:</a:t>
          </a:r>
        </a:p>
        <a:p>
          <a:endParaRPr lang="en-US" sz="1100" baseline="0"/>
        </a:p>
        <a:p>
          <a:r>
            <a:rPr lang="en-US" sz="1100" baseline="0"/>
            <a:t>1. complete previous sheet (original weight-empty CG)</a:t>
          </a:r>
        </a:p>
        <a:p>
          <a:r>
            <a:rPr lang="en-US" sz="1100" baseline="0"/>
            <a:t>2.Empty weight and Empty CG will be forwarded automatically from previous sheet. OR</a:t>
          </a:r>
        </a:p>
        <a:p>
          <a:r>
            <a:rPr lang="en-US" sz="1100" baseline="0"/>
            <a:t>you can delete and enter current Empty weight,and Empty CG from Aircraft logs</a:t>
          </a:r>
        </a:p>
        <a:p>
          <a:r>
            <a:rPr lang="en-US" sz="1100" baseline="0"/>
            <a:t>5.   Use the orange cells to change pilot weight and arm, and add/subtract baggage and fuel.</a:t>
          </a:r>
        </a:p>
        <a:p>
          <a:r>
            <a:rPr lang="en-US" sz="1100" baseline="0"/>
            <a:t>Note: for baggage arm measure or estimate inchs from aft lower fuse tube and add 108 inchs</a:t>
          </a:r>
        </a:p>
        <a:p>
          <a:r>
            <a:rPr lang="en-US" sz="1100" baseline="0"/>
            <a:t>6. save file and email a copy to </a:t>
          </a:r>
        </a:p>
        <a:p>
          <a:r>
            <a:rPr lang="en-US" sz="1100" baseline="0"/>
            <a:t>support @flywithspa.com</a:t>
          </a:r>
        </a:p>
        <a:p>
          <a:endParaRPr lang="en-US" sz="1100" baseline="0"/>
        </a:p>
        <a:p>
          <a:r>
            <a:rPr lang="en-US" sz="1100"/>
            <a:t>Note: Use</a:t>
          </a:r>
          <a:r>
            <a:rPr lang="en-US" sz="1100" baseline="0"/>
            <a:t> sheet tabs across bottom to calculate and save various CG conditions</a:t>
          </a:r>
          <a:endParaRPr lang="en-US" sz="1100"/>
        </a:p>
      </xdr:txBody>
    </xdr:sp>
    <xdr:clientData/>
  </xdr:twoCellAnchor>
  <xdr:twoCellAnchor>
    <xdr:from>
      <xdr:col>3</xdr:col>
      <xdr:colOff>769620</xdr:colOff>
      <xdr:row>16</xdr:row>
      <xdr:rowOff>15240</xdr:rowOff>
    </xdr:from>
    <xdr:to>
      <xdr:col>7</xdr:col>
      <xdr:colOff>0</xdr:colOff>
      <xdr:row>19</xdr:row>
      <xdr:rowOff>106680</xdr:rowOff>
    </xdr:to>
    <xdr:sp macro="" textlink="">
      <xdr:nvSpPr>
        <xdr:cNvPr id="4" name="TextBox 3"/>
        <xdr:cNvSpPr txBox="1"/>
      </xdr:nvSpPr>
      <xdr:spPr>
        <a:xfrm>
          <a:off x="4206240" y="3520440"/>
          <a:ext cx="3208020" cy="6400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Caution:</a:t>
          </a:r>
          <a:r>
            <a:rPr lang="en-US" sz="1100" baseline="0"/>
            <a:t> The above CG Ranges are For Aircraft WITH Elevator mass balance weight. For Aircraft WITHOUT </a:t>
          </a:r>
        </a:p>
        <a:p>
          <a:r>
            <a:rPr lang="en-US" sz="1100" baseline="0"/>
            <a:t>Elevator mass balance use Panther LS W&amp;B info</a:t>
          </a:r>
          <a:endParaRPr lang="en-US" sz="1100"/>
        </a:p>
      </xdr:txBody>
    </xdr:sp>
    <xdr:clientData/>
  </xdr:twoCellAnchor>
  <xdr:twoCellAnchor>
    <xdr:from>
      <xdr:col>0</xdr:col>
      <xdr:colOff>708660</xdr:colOff>
      <xdr:row>15</xdr:row>
      <xdr:rowOff>152400</xdr:rowOff>
    </xdr:from>
    <xdr:to>
      <xdr:col>2</xdr:col>
      <xdr:colOff>0</xdr:colOff>
      <xdr:row>19</xdr:row>
      <xdr:rowOff>38100</xdr:rowOff>
    </xdr:to>
    <xdr:sp macro="" textlink="">
      <xdr:nvSpPr>
        <xdr:cNvPr id="5" name="TextBox 4"/>
        <xdr:cNvSpPr txBox="1"/>
      </xdr:nvSpPr>
      <xdr:spPr>
        <a:xfrm>
          <a:off x="708660" y="3474720"/>
          <a:ext cx="1996440" cy="6172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</a:t>
          </a:r>
          <a:r>
            <a:rPr lang="en-US" sz="1100" baseline="0"/>
            <a:t> See BM for information on design weights and load factors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3</xdr:row>
      <xdr:rowOff>45720</xdr:rowOff>
    </xdr:from>
    <xdr:to>
      <xdr:col>7</xdr:col>
      <xdr:colOff>0</xdr:colOff>
      <xdr:row>8</xdr:row>
      <xdr:rowOff>0</xdr:rowOff>
    </xdr:to>
    <xdr:sp macro="" textlink="">
      <xdr:nvSpPr>
        <xdr:cNvPr id="2" name="TextBox 1"/>
        <xdr:cNvSpPr txBox="1"/>
      </xdr:nvSpPr>
      <xdr:spPr>
        <a:xfrm>
          <a:off x="4221480" y="1173480"/>
          <a:ext cx="3192780" cy="8686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 See Builder Manuel</a:t>
          </a:r>
          <a:r>
            <a:rPr lang="en-US" sz="1100" baseline="0"/>
            <a:t> "Operation" section for more information on leveling, measuring, datums, CG limits, and configurations.</a:t>
          </a:r>
          <a:endParaRPr lang="en-US" sz="1100"/>
        </a:p>
      </xdr:txBody>
    </xdr:sp>
    <xdr:clientData/>
  </xdr:twoCellAnchor>
  <xdr:twoCellAnchor>
    <xdr:from>
      <xdr:col>7</xdr:col>
      <xdr:colOff>5714</xdr:colOff>
      <xdr:row>3</xdr:row>
      <xdr:rowOff>38100</xdr:rowOff>
    </xdr:from>
    <xdr:to>
      <xdr:col>9</xdr:col>
      <xdr:colOff>594360</xdr:colOff>
      <xdr:row>31</xdr:row>
      <xdr:rowOff>160020</xdr:rowOff>
    </xdr:to>
    <xdr:sp macro="" textlink="">
      <xdr:nvSpPr>
        <xdr:cNvPr id="3" name="TextBox 2"/>
        <xdr:cNvSpPr txBox="1"/>
      </xdr:nvSpPr>
      <xdr:spPr>
        <a:xfrm>
          <a:off x="7419974" y="1165860"/>
          <a:ext cx="2600326" cy="52425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see the Builders Manual</a:t>
          </a:r>
          <a:r>
            <a:rPr lang="en-US" sz="1100" baseline="0"/>
            <a:t> instructions to properly use this information.</a:t>
          </a:r>
        </a:p>
        <a:p>
          <a:endParaRPr lang="en-US" sz="1100"/>
        </a:p>
        <a:p>
          <a:r>
            <a:rPr lang="en-US" sz="1100" baseline="0"/>
            <a:t>General overview of steps below:</a:t>
          </a:r>
        </a:p>
        <a:p>
          <a:endParaRPr lang="en-US" sz="1100" baseline="0"/>
        </a:p>
        <a:p>
          <a:r>
            <a:rPr lang="en-US" sz="1100" baseline="0"/>
            <a:t>1. complete previous sheet (original weight-empty CG).</a:t>
          </a:r>
        </a:p>
        <a:p>
          <a:r>
            <a:rPr lang="en-US" sz="1100" baseline="0"/>
            <a:t>2.Empty weight and Empty CG will be forwarded automatically from previous sheet. OR</a:t>
          </a:r>
        </a:p>
        <a:p>
          <a:r>
            <a:rPr lang="en-US" sz="1100" baseline="0"/>
            <a:t>you can delete and enter current Empty weight,and Empty CG from Aircraft logs.</a:t>
          </a:r>
        </a:p>
        <a:p>
          <a:r>
            <a:rPr lang="en-US" sz="1100" baseline="0"/>
            <a:t>5.   Use the orange cells to change pilot weight and arm, then add/subtract baggage and fuel for most FORWARD CG.</a:t>
          </a:r>
        </a:p>
        <a:p>
          <a:r>
            <a:rPr lang="en-US" sz="1100" baseline="0"/>
            <a:t>IE</a:t>
          </a:r>
        </a:p>
        <a:p>
          <a:r>
            <a:rPr lang="en-US" sz="1100" baseline="0"/>
            <a:t>Most forward anticipated Pilot Arm. </a:t>
          </a:r>
        </a:p>
        <a:p>
          <a:r>
            <a:rPr lang="en-US" sz="1100" baseline="0"/>
            <a:t>Lightest anticipated pilot weight.</a:t>
          </a:r>
        </a:p>
        <a:p>
          <a:r>
            <a:rPr lang="en-US" sz="1100" baseline="0"/>
            <a:t>full full</a:t>
          </a:r>
        </a:p>
        <a:p>
          <a:r>
            <a:rPr lang="en-US" sz="1100" baseline="0"/>
            <a:t>No baagege</a:t>
          </a:r>
        </a:p>
        <a:p>
          <a:endParaRPr lang="en-US" sz="1100" baseline="0"/>
        </a:p>
        <a:p>
          <a:r>
            <a:rPr lang="en-US" sz="1100" baseline="0"/>
            <a:t>Note: for baggage arm measure or estimate inchs from aft lower fuse tube and add 108 inchs</a:t>
          </a:r>
        </a:p>
        <a:p>
          <a:r>
            <a:rPr lang="en-US" sz="1100" baseline="0"/>
            <a:t>6. save file and email a copy to </a:t>
          </a:r>
        </a:p>
        <a:p>
          <a:r>
            <a:rPr lang="en-US" sz="1100" baseline="0"/>
            <a:t>support @flywithspa.com</a:t>
          </a:r>
        </a:p>
        <a:p>
          <a:endParaRPr lang="en-US" sz="1100" baseline="0"/>
        </a:p>
        <a:p>
          <a:r>
            <a:rPr lang="en-US" sz="1100"/>
            <a:t>Note: Use</a:t>
          </a:r>
          <a:r>
            <a:rPr lang="en-US" sz="1100" baseline="0"/>
            <a:t> sheet tabs across bottom to calculate and save various CG conditions</a:t>
          </a:r>
          <a:endParaRPr lang="en-US" sz="1100"/>
        </a:p>
      </xdr:txBody>
    </xdr:sp>
    <xdr:clientData/>
  </xdr:twoCellAnchor>
  <xdr:twoCellAnchor>
    <xdr:from>
      <xdr:col>3</xdr:col>
      <xdr:colOff>769620</xdr:colOff>
      <xdr:row>16</xdr:row>
      <xdr:rowOff>15240</xdr:rowOff>
    </xdr:from>
    <xdr:to>
      <xdr:col>7</xdr:col>
      <xdr:colOff>0</xdr:colOff>
      <xdr:row>19</xdr:row>
      <xdr:rowOff>106680</xdr:rowOff>
    </xdr:to>
    <xdr:sp macro="" textlink="">
      <xdr:nvSpPr>
        <xdr:cNvPr id="4" name="TextBox 3"/>
        <xdr:cNvSpPr txBox="1"/>
      </xdr:nvSpPr>
      <xdr:spPr>
        <a:xfrm>
          <a:off x="4206240" y="3520440"/>
          <a:ext cx="3208020" cy="6400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Caution:</a:t>
          </a:r>
          <a:r>
            <a:rPr lang="en-US" sz="1100" baseline="0"/>
            <a:t> The above CG Ranges are For Aircraft WITH Elevator mass balance weight. For Aircraft WITHOUT </a:t>
          </a:r>
        </a:p>
        <a:p>
          <a:r>
            <a:rPr lang="en-US" sz="1100" baseline="0"/>
            <a:t>Elevator mass balance use Panther LS W&amp;B info</a:t>
          </a:r>
          <a:endParaRPr lang="en-US" sz="1100"/>
        </a:p>
      </xdr:txBody>
    </xdr:sp>
    <xdr:clientData/>
  </xdr:twoCellAnchor>
  <xdr:twoCellAnchor>
    <xdr:from>
      <xdr:col>0</xdr:col>
      <xdr:colOff>708660</xdr:colOff>
      <xdr:row>15</xdr:row>
      <xdr:rowOff>152400</xdr:rowOff>
    </xdr:from>
    <xdr:to>
      <xdr:col>2</xdr:col>
      <xdr:colOff>0</xdr:colOff>
      <xdr:row>19</xdr:row>
      <xdr:rowOff>38100</xdr:rowOff>
    </xdr:to>
    <xdr:sp macro="" textlink="">
      <xdr:nvSpPr>
        <xdr:cNvPr id="5" name="TextBox 4"/>
        <xdr:cNvSpPr txBox="1"/>
      </xdr:nvSpPr>
      <xdr:spPr>
        <a:xfrm>
          <a:off x="708660" y="3474720"/>
          <a:ext cx="1996440" cy="6172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</a:t>
          </a:r>
          <a:r>
            <a:rPr lang="en-US" sz="1100" baseline="0"/>
            <a:t> See BM for information on design weights and load factors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3</xdr:row>
      <xdr:rowOff>45720</xdr:rowOff>
    </xdr:from>
    <xdr:to>
      <xdr:col>7</xdr:col>
      <xdr:colOff>0</xdr:colOff>
      <xdr:row>8</xdr:row>
      <xdr:rowOff>0</xdr:rowOff>
    </xdr:to>
    <xdr:sp macro="" textlink="">
      <xdr:nvSpPr>
        <xdr:cNvPr id="2" name="TextBox 1"/>
        <xdr:cNvSpPr txBox="1"/>
      </xdr:nvSpPr>
      <xdr:spPr>
        <a:xfrm>
          <a:off x="4221480" y="1173480"/>
          <a:ext cx="3192780" cy="8686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 See Builder Manuel</a:t>
          </a:r>
          <a:r>
            <a:rPr lang="en-US" sz="1100" baseline="0"/>
            <a:t> "Operation" section for more information on leveling, measuring, datums, CG limits, and configurations.</a:t>
          </a:r>
          <a:endParaRPr lang="en-US" sz="1100"/>
        </a:p>
      </xdr:txBody>
    </xdr:sp>
    <xdr:clientData/>
  </xdr:twoCellAnchor>
  <xdr:twoCellAnchor>
    <xdr:from>
      <xdr:col>7</xdr:col>
      <xdr:colOff>5714</xdr:colOff>
      <xdr:row>3</xdr:row>
      <xdr:rowOff>38100</xdr:rowOff>
    </xdr:from>
    <xdr:to>
      <xdr:col>9</xdr:col>
      <xdr:colOff>594360</xdr:colOff>
      <xdr:row>35</xdr:row>
      <xdr:rowOff>53340</xdr:rowOff>
    </xdr:to>
    <xdr:sp macro="" textlink="">
      <xdr:nvSpPr>
        <xdr:cNvPr id="3" name="TextBox 2"/>
        <xdr:cNvSpPr txBox="1"/>
      </xdr:nvSpPr>
      <xdr:spPr>
        <a:xfrm>
          <a:off x="7419974" y="1165860"/>
          <a:ext cx="2600326" cy="58674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see the Builders Manual</a:t>
          </a:r>
          <a:r>
            <a:rPr lang="en-US" sz="1100" baseline="0"/>
            <a:t> instructions to properly use this information.</a:t>
          </a:r>
        </a:p>
        <a:p>
          <a:endParaRPr lang="en-US" sz="1100"/>
        </a:p>
        <a:p>
          <a:r>
            <a:rPr lang="en-US" sz="1100" baseline="0"/>
            <a:t>General overview of steps below:</a:t>
          </a:r>
        </a:p>
        <a:p>
          <a:endParaRPr lang="en-US" sz="1100" baseline="0"/>
        </a:p>
        <a:p>
          <a:r>
            <a:rPr lang="en-US" sz="1100" baseline="0"/>
            <a:t>1. complete previous sheet (original weight-empty CG)</a:t>
          </a:r>
        </a:p>
        <a:p>
          <a:r>
            <a:rPr lang="en-US" sz="1100" baseline="0"/>
            <a:t>2.Empty weight and Empty CG will be forwarded automatically from previous sheet. OR</a:t>
          </a:r>
        </a:p>
        <a:p>
          <a:r>
            <a:rPr lang="en-US" sz="1100" baseline="0"/>
            <a:t>you can delete and enter current Empty weight,and Empty CG from Aircraft logs</a:t>
          </a:r>
        </a:p>
        <a:p>
          <a:r>
            <a:rPr lang="en-US" sz="1100" baseline="0"/>
            <a:t>5.   Use the orange cells to change pilot weight and arm, and add/subtract baggage and fuel.</a:t>
          </a:r>
        </a:p>
        <a:p>
          <a:r>
            <a:rPr lang="en-US" sz="1100" baseline="0"/>
            <a:t> for most AFT CG</a:t>
          </a:r>
        </a:p>
        <a:p>
          <a:r>
            <a:rPr lang="en-US" sz="1100" baseline="0"/>
            <a:t>IE, heaviest anticipated pilot</a:t>
          </a:r>
        </a:p>
        <a:p>
          <a:r>
            <a:rPr lang="en-US" sz="1100" baseline="0"/>
            <a:t>most aft anticipated pilot arm (seat position)</a:t>
          </a:r>
        </a:p>
        <a:p>
          <a:r>
            <a:rPr lang="en-US" sz="1100" baseline="0"/>
            <a:t>No fuel </a:t>
          </a:r>
        </a:p>
        <a:p>
          <a:r>
            <a:rPr lang="en-US" sz="1100" baseline="0"/>
            <a:t>enter most aft anticipated baggage CG Arm</a:t>
          </a:r>
        </a:p>
        <a:p>
          <a:r>
            <a:rPr lang="en-US" sz="1100" baseline="0"/>
            <a:t>adjust adjust baggage weight to stay within CG limits</a:t>
          </a:r>
        </a:p>
        <a:p>
          <a:r>
            <a:rPr lang="en-US" sz="1100" baseline="0"/>
            <a:t>Note: for baggage arm measure or estimate inchs from aft lower fuse tube and add 108 inchs</a:t>
          </a:r>
        </a:p>
        <a:p>
          <a:r>
            <a:rPr lang="en-US" sz="1100" baseline="0"/>
            <a:t>6. save file and email a copy to </a:t>
          </a:r>
        </a:p>
        <a:p>
          <a:r>
            <a:rPr lang="en-US" sz="1100" baseline="0"/>
            <a:t>support @flywithspa.com</a:t>
          </a:r>
        </a:p>
        <a:p>
          <a:endParaRPr lang="en-US" sz="1100" baseline="0"/>
        </a:p>
        <a:p>
          <a:r>
            <a:rPr lang="en-US" sz="1100"/>
            <a:t>Note: Use</a:t>
          </a:r>
          <a:r>
            <a:rPr lang="en-US" sz="1100" baseline="0"/>
            <a:t> sheet tabs across bottom to calculate and save various CG conditions</a:t>
          </a:r>
          <a:endParaRPr lang="en-US" sz="1100"/>
        </a:p>
      </xdr:txBody>
    </xdr:sp>
    <xdr:clientData/>
  </xdr:twoCellAnchor>
  <xdr:twoCellAnchor>
    <xdr:from>
      <xdr:col>3</xdr:col>
      <xdr:colOff>769620</xdr:colOff>
      <xdr:row>16</xdr:row>
      <xdr:rowOff>15240</xdr:rowOff>
    </xdr:from>
    <xdr:to>
      <xdr:col>7</xdr:col>
      <xdr:colOff>0</xdr:colOff>
      <xdr:row>19</xdr:row>
      <xdr:rowOff>106680</xdr:rowOff>
    </xdr:to>
    <xdr:sp macro="" textlink="">
      <xdr:nvSpPr>
        <xdr:cNvPr id="4" name="TextBox 3"/>
        <xdr:cNvSpPr txBox="1"/>
      </xdr:nvSpPr>
      <xdr:spPr>
        <a:xfrm>
          <a:off x="4206240" y="3520440"/>
          <a:ext cx="3208020" cy="64008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Caution:</a:t>
          </a:r>
          <a:r>
            <a:rPr lang="en-US" sz="1100" baseline="0"/>
            <a:t> The above CG Ranges are For Aircraft WITH Elevator mass balance weight. For Aircraft WITHOUT </a:t>
          </a:r>
        </a:p>
        <a:p>
          <a:r>
            <a:rPr lang="en-US" sz="1100" baseline="0"/>
            <a:t>Elevator mass balance use Panther LS W&amp;B info</a:t>
          </a:r>
          <a:endParaRPr lang="en-US" sz="1100"/>
        </a:p>
      </xdr:txBody>
    </xdr:sp>
    <xdr:clientData/>
  </xdr:twoCellAnchor>
  <xdr:twoCellAnchor>
    <xdr:from>
      <xdr:col>0</xdr:col>
      <xdr:colOff>708660</xdr:colOff>
      <xdr:row>15</xdr:row>
      <xdr:rowOff>152400</xdr:rowOff>
    </xdr:from>
    <xdr:to>
      <xdr:col>2</xdr:col>
      <xdr:colOff>0</xdr:colOff>
      <xdr:row>19</xdr:row>
      <xdr:rowOff>38100</xdr:rowOff>
    </xdr:to>
    <xdr:sp macro="" textlink="">
      <xdr:nvSpPr>
        <xdr:cNvPr id="5" name="TextBox 4"/>
        <xdr:cNvSpPr txBox="1"/>
      </xdr:nvSpPr>
      <xdr:spPr>
        <a:xfrm>
          <a:off x="708660" y="3474720"/>
          <a:ext cx="1996440" cy="6172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</a:t>
          </a:r>
          <a:r>
            <a:rPr lang="en-US" sz="1100" baseline="0"/>
            <a:t> See BM for information on design weights and load factors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B2" sqref="B2"/>
    </sheetView>
  </sheetViews>
  <sheetFormatPr defaultRowHeight="14.4" x14ac:dyDescent="0.3"/>
  <cols>
    <col min="1" max="1" width="22.44140625" style="60" customWidth="1"/>
    <col min="2" max="2" width="17" style="60" customWidth="1"/>
    <col min="3" max="3" width="10.6640625" style="60" customWidth="1"/>
    <col min="4" max="4" width="11.33203125" style="60" customWidth="1"/>
    <col min="5" max="5" width="14.44140625" style="60" customWidth="1"/>
    <col min="6" max="6" width="19.88671875" style="60" customWidth="1"/>
    <col min="7" max="7" width="12.33203125" style="60" customWidth="1"/>
    <col min="8" max="8" width="20.44140625" style="60" customWidth="1"/>
    <col min="9" max="9" width="8.88671875" style="60" customWidth="1"/>
    <col min="10" max="16384" width="8.88671875" style="60"/>
  </cols>
  <sheetData>
    <row r="1" spans="1:12" s="15" customFormat="1" ht="39.75" customHeight="1" x14ac:dyDescent="0.4">
      <c r="A1" s="14" t="s">
        <v>45</v>
      </c>
      <c r="B1" s="54" t="s">
        <v>22</v>
      </c>
      <c r="C1" s="15" t="s">
        <v>23</v>
      </c>
      <c r="D1" s="53" t="s">
        <v>24</v>
      </c>
      <c r="E1" s="15" t="s">
        <v>25</v>
      </c>
      <c r="F1" s="15" t="s">
        <v>26</v>
      </c>
      <c r="G1" s="15" t="s">
        <v>27</v>
      </c>
    </row>
    <row r="2" spans="1:12" ht="35.25" customHeight="1" x14ac:dyDescent="0.3">
      <c r="A2" s="3" t="s">
        <v>21</v>
      </c>
      <c r="B2" s="55" t="s">
        <v>56</v>
      </c>
      <c r="C2" s="51"/>
      <c r="D2" s="50" t="s">
        <v>52</v>
      </c>
      <c r="E2" s="51" t="s">
        <v>53</v>
      </c>
      <c r="F2" s="51" t="s">
        <v>54</v>
      </c>
      <c r="G2" s="94" t="s">
        <v>55</v>
      </c>
      <c r="H2" s="95"/>
      <c r="I2" s="95"/>
      <c r="J2" s="38"/>
      <c r="L2" s="4"/>
    </row>
    <row r="3" spans="1:12" x14ac:dyDescent="0.3">
      <c r="A3" s="3" t="s">
        <v>0</v>
      </c>
      <c r="B3" s="41">
        <v>60</v>
      </c>
      <c r="C3" s="41"/>
      <c r="D3" s="41"/>
      <c r="E3" s="41"/>
      <c r="F3" s="52"/>
      <c r="G3" s="96"/>
      <c r="H3" s="97"/>
      <c r="I3" s="97"/>
    </row>
    <row r="4" spans="1:12" x14ac:dyDescent="0.3">
      <c r="A4" s="3" t="s">
        <v>1</v>
      </c>
      <c r="B4" s="60">
        <v>48</v>
      </c>
    </row>
    <row r="5" spans="1:12" x14ac:dyDescent="0.3">
      <c r="A5" s="3"/>
      <c r="B5" s="3" t="s">
        <v>19</v>
      </c>
      <c r="C5" s="3"/>
    </row>
    <row r="6" spans="1:12" x14ac:dyDescent="0.3">
      <c r="B6" s="3" t="s">
        <v>20</v>
      </c>
      <c r="C6" s="39" t="s">
        <v>18</v>
      </c>
      <c r="D6" s="3" t="s">
        <v>3</v>
      </c>
      <c r="E6" s="13"/>
    </row>
    <row r="7" spans="1:12" x14ac:dyDescent="0.3">
      <c r="A7" s="3" t="s">
        <v>5</v>
      </c>
      <c r="B7" s="37">
        <v>61.3</v>
      </c>
      <c r="C7" s="34">
        <v>398</v>
      </c>
      <c r="D7" s="38">
        <f>B7*C7</f>
        <v>24397.399999999998</v>
      </c>
      <c r="E7" s="6"/>
      <c r="F7" s="3"/>
      <c r="G7" s="3"/>
    </row>
    <row r="8" spans="1:12" x14ac:dyDescent="0.3">
      <c r="A8" s="3" t="s">
        <v>6</v>
      </c>
      <c r="B8" s="37">
        <v>61.3</v>
      </c>
      <c r="C8" s="35">
        <v>393</v>
      </c>
      <c r="D8" s="38">
        <f>B8*C8</f>
        <v>24090.899999999998</v>
      </c>
      <c r="E8" s="13"/>
    </row>
    <row r="9" spans="1:12" x14ac:dyDescent="0.3">
      <c r="A9" s="3" t="s">
        <v>7</v>
      </c>
      <c r="B9" s="37">
        <v>231</v>
      </c>
      <c r="C9" s="35">
        <v>37</v>
      </c>
      <c r="D9" s="38">
        <f>B9*C9</f>
        <v>8547</v>
      </c>
      <c r="F9" s="3" t="s">
        <v>12</v>
      </c>
      <c r="G9" s="3"/>
    </row>
    <row r="10" spans="1:12" x14ac:dyDescent="0.3">
      <c r="A10" s="27" t="s">
        <v>8</v>
      </c>
      <c r="B10" s="29"/>
      <c r="C10" s="84">
        <f>SUM(C7:C9)</f>
        <v>828</v>
      </c>
      <c r="D10" s="60">
        <f>SUM(D7:D9)</f>
        <v>57035.299999999996</v>
      </c>
      <c r="E10" s="3" t="s">
        <v>13</v>
      </c>
      <c r="F10" s="66">
        <f>D10/C10</f>
        <v>68.883212560386468</v>
      </c>
      <c r="G10" s="9"/>
    </row>
    <row r="11" spans="1:12" x14ac:dyDescent="0.3">
      <c r="A11" s="27"/>
      <c r="B11" s="28"/>
      <c r="C11" s="13"/>
      <c r="E11" s="3"/>
      <c r="F11" s="8"/>
      <c r="G11" s="9"/>
    </row>
    <row r="12" spans="1:12" x14ac:dyDescent="0.3">
      <c r="A12" s="27"/>
      <c r="B12" s="67"/>
      <c r="C12" s="48"/>
      <c r="E12" s="3"/>
      <c r="F12" s="8"/>
      <c r="G12" s="9"/>
    </row>
    <row r="13" spans="1:12" x14ac:dyDescent="0.3">
      <c r="A13" s="92" t="s">
        <v>47</v>
      </c>
      <c r="B13" s="87">
        <v>0</v>
      </c>
      <c r="C13" s="87">
        <v>0</v>
      </c>
      <c r="D13" s="68">
        <f>B13*C13</f>
        <v>0</v>
      </c>
      <c r="F13" s="24"/>
      <c r="G13" s="9"/>
    </row>
    <row r="14" spans="1:12" x14ac:dyDescent="0.3">
      <c r="A14" s="92" t="s">
        <v>47</v>
      </c>
      <c r="B14" s="87">
        <v>0</v>
      </c>
      <c r="C14" s="88">
        <v>0</v>
      </c>
      <c r="D14" s="68">
        <f t="shared" ref="D14:D18" si="0">B14*C14</f>
        <v>0</v>
      </c>
      <c r="E14" s="3"/>
      <c r="F14" s="70"/>
      <c r="G14" s="9"/>
    </row>
    <row r="15" spans="1:12" x14ac:dyDescent="0.3">
      <c r="A15" s="92" t="s">
        <v>47</v>
      </c>
      <c r="B15" s="87">
        <v>0</v>
      </c>
      <c r="C15" s="89">
        <v>0</v>
      </c>
      <c r="D15" s="68">
        <f t="shared" si="0"/>
        <v>0</v>
      </c>
      <c r="E15" s="3"/>
      <c r="F15" s="3"/>
      <c r="G15" s="9"/>
    </row>
    <row r="16" spans="1:12" x14ac:dyDescent="0.3">
      <c r="A16" s="92" t="s">
        <v>47</v>
      </c>
      <c r="B16" s="87">
        <v>0</v>
      </c>
      <c r="C16" s="87">
        <v>0</v>
      </c>
      <c r="D16" s="68">
        <f t="shared" si="0"/>
        <v>0</v>
      </c>
      <c r="E16" s="3"/>
      <c r="F16" s="3"/>
      <c r="G16" s="9"/>
    </row>
    <row r="17" spans="1:9" x14ac:dyDescent="0.3">
      <c r="A17" s="93" t="s">
        <v>47</v>
      </c>
      <c r="B17" s="90">
        <v>0</v>
      </c>
      <c r="C17" s="87">
        <v>0</v>
      </c>
      <c r="D17" s="68">
        <f t="shared" si="0"/>
        <v>0</v>
      </c>
      <c r="E17" s="3"/>
      <c r="F17" s="3"/>
      <c r="G17" s="9"/>
    </row>
    <row r="18" spans="1:9" x14ac:dyDescent="0.3">
      <c r="A18" s="93" t="s">
        <v>47</v>
      </c>
      <c r="B18" s="87"/>
      <c r="C18" s="91">
        <v>0</v>
      </c>
      <c r="D18" s="68">
        <f t="shared" si="0"/>
        <v>0</v>
      </c>
      <c r="F18" s="3"/>
      <c r="G18" s="1"/>
    </row>
    <row r="19" spans="1:9" x14ac:dyDescent="0.3">
      <c r="A19" s="71" t="s">
        <v>48</v>
      </c>
      <c r="B19" s="13"/>
      <c r="C19" s="83">
        <f>SUM(C10,C13:C18)</f>
        <v>828</v>
      </c>
      <c r="D19" s="68">
        <f>SUM(D10,D13:D18)</f>
        <v>57035.299999999996</v>
      </c>
      <c r="E19" s="3" t="s">
        <v>49</v>
      </c>
      <c r="F19" s="72">
        <f>(D10+D19)/(C10+C19)</f>
        <v>68.883212560386468</v>
      </c>
      <c r="G19" s="1"/>
    </row>
    <row r="20" spans="1:9" x14ac:dyDescent="0.3">
      <c r="A20" s="71"/>
      <c r="B20" s="13"/>
      <c r="C20" s="13"/>
      <c r="D20" s="48"/>
      <c r="E20" s="3"/>
      <c r="F20" s="6"/>
      <c r="G20" s="1"/>
    </row>
    <row r="21" spans="1:9" x14ac:dyDescent="0.3">
      <c r="A21" s="71"/>
      <c r="B21" s="13"/>
      <c r="C21" s="13"/>
      <c r="D21" s="48"/>
      <c r="E21" s="3"/>
      <c r="F21" s="6"/>
      <c r="G21" s="1"/>
    </row>
    <row r="22" spans="1:9" x14ac:dyDescent="0.3">
      <c r="A22" s="31" t="s">
        <v>36</v>
      </c>
      <c r="B22" s="69"/>
      <c r="C22" s="69"/>
      <c r="D22" s="32"/>
      <c r="E22" s="32"/>
      <c r="F22" s="32"/>
      <c r="G22" s="32"/>
    </row>
    <row r="23" spans="1:9" x14ac:dyDescent="0.3">
      <c r="B23" s="30"/>
      <c r="F23" s="18" t="s">
        <v>28</v>
      </c>
    </row>
    <row r="24" spans="1:9" x14ac:dyDescent="0.3">
      <c r="B24" s="3" t="s">
        <v>17</v>
      </c>
      <c r="C24" s="3" t="s">
        <v>18</v>
      </c>
      <c r="D24" s="3" t="s">
        <v>3</v>
      </c>
      <c r="F24" s="60" t="s">
        <v>29</v>
      </c>
      <c r="G24" s="23"/>
      <c r="I24" s="4"/>
    </row>
    <row r="25" spans="1:9" x14ac:dyDescent="0.3">
      <c r="A25" s="3" t="s">
        <v>5</v>
      </c>
      <c r="B25" s="58">
        <f>B7</f>
        <v>61.3</v>
      </c>
      <c r="C25" s="37">
        <v>0</v>
      </c>
      <c r="D25" s="60">
        <f>B25*C25</f>
        <v>0</v>
      </c>
      <c r="F25" s="60" t="s">
        <v>30</v>
      </c>
      <c r="G25" s="22"/>
      <c r="I25" s="4"/>
    </row>
    <row r="26" spans="1:9" x14ac:dyDescent="0.3">
      <c r="A26" s="3" t="s">
        <v>6</v>
      </c>
      <c r="B26" s="58">
        <f>B8</f>
        <v>61.3</v>
      </c>
      <c r="C26" s="37">
        <v>0</v>
      </c>
      <c r="D26" s="60">
        <f>B26*C26</f>
        <v>0</v>
      </c>
      <c r="F26" s="60" t="s">
        <v>31</v>
      </c>
      <c r="G26" s="19"/>
      <c r="I26" s="4"/>
    </row>
    <row r="27" spans="1:9" x14ac:dyDescent="0.3">
      <c r="A27" s="3" t="s">
        <v>7</v>
      </c>
      <c r="B27" s="58">
        <f>B9</f>
        <v>231</v>
      </c>
      <c r="C27" s="37">
        <v>0</v>
      </c>
      <c r="D27" s="48">
        <f>B27*C27</f>
        <v>0</v>
      </c>
      <c r="F27" s="60" t="s">
        <v>32</v>
      </c>
      <c r="G27" s="17"/>
      <c r="I27" s="4"/>
    </row>
    <row r="28" spans="1:9" x14ac:dyDescent="0.3">
      <c r="A28" s="3" t="s">
        <v>2</v>
      </c>
      <c r="C28" s="60">
        <f>SUM(C25:C27)</f>
        <v>0</v>
      </c>
      <c r="D28" s="49">
        <f>SUM(D25:D27)</f>
        <v>0</v>
      </c>
      <c r="F28" s="60" t="s">
        <v>33</v>
      </c>
      <c r="G28" s="62"/>
      <c r="I28" s="4"/>
    </row>
    <row r="29" spans="1:9" x14ac:dyDescent="0.3">
      <c r="A29" s="3" t="s">
        <v>38</v>
      </c>
      <c r="B29" s="47">
        <f>(D28-D10)/C29</f>
        <v>68.883212560386468</v>
      </c>
      <c r="C29" s="38">
        <f>C28-C10</f>
        <v>-828</v>
      </c>
      <c r="F29" s="60" t="s">
        <v>34</v>
      </c>
      <c r="G29" s="61"/>
      <c r="I29" s="4"/>
    </row>
    <row r="30" spans="1:9" x14ac:dyDescent="0.3">
      <c r="B30" s="41"/>
      <c r="F30" s="60" t="s">
        <v>35</v>
      </c>
      <c r="G30" s="5"/>
      <c r="I30" s="4"/>
    </row>
    <row r="31" spans="1:9" x14ac:dyDescent="0.3">
      <c r="F31" s="60" t="s">
        <v>37</v>
      </c>
      <c r="G31" s="57"/>
    </row>
  </sheetData>
  <sheetProtection algorithmName="SHA-512" hashValue="AJu3U57DX/Ln4M5idmBlGyysj+KB98ZNOCSKfWIs0i9AJJ8XmUh+KW+TXAdTK49NXZVOZo/+qYz1dYo5pR3y1w==" saltValue="1wCOuKLZIDoYMlKgFzQIBA==" spinCount="100000" sheet="1" objects="1" scenarios="1" selectLockedCells="1"/>
  <mergeCells count="1">
    <mergeCell ref="G2:I3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2"/>
  <sheetViews>
    <sheetView topLeftCell="A2" workbookViewId="0">
      <selection activeCell="C14" sqref="C14"/>
    </sheetView>
  </sheetViews>
  <sheetFormatPr defaultRowHeight="14.4" x14ac:dyDescent="0.3"/>
  <cols>
    <col min="1" max="1" width="22.44140625" customWidth="1"/>
    <col min="2" max="2" width="17" customWidth="1"/>
    <col min="3" max="3" width="10.6640625" customWidth="1"/>
    <col min="4" max="4" width="11.33203125" customWidth="1"/>
    <col min="5" max="5" width="14.44140625" customWidth="1"/>
    <col min="6" max="6" width="19.88671875" customWidth="1"/>
    <col min="7" max="7" width="12.33203125" customWidth="1"/>
    <col min="8" max="8" width="20.44140625" customWidth="1"/>
    <col min="9" max="9" width="8.88671875" customWidth="1"/>
  </cols>
  <sheetData>
    <row r="1" spans="1:14" s="15" customFormat="1" ht="39.75" customHeight="1" x14ac:dyDescent="0.4">
      <c r="A1" s="14" t="s">
        <v>45</v>
      </c>
      <c r="B1" s="54" t="s">
        <v>22</v>
      </c>
      <c r="C1" s="15" t="s">
        <v>23</v>
      </c>
      <c r="D1" s="53" t="s">
        <v>24</v>
      </c>
      <c r="E1" s="15" t="s">
        <v>25</v>
      </c>
      <c r="F1" s="15" t="s">
        <v>26</v>
      </c>
      <c r="G1" s="15" t="s">
        <v>27</v>
      </c>
    </row>
    <row r="2" spans="1:14" ht="35.25" customHeight="1" x14ac:dyDescent="0.3">
      <c r="A2" s="3" t="s">
        <v>21</v>
      </c>
      <c r="B2" s="55"/>
      <c r="C2" s="51"/>
      <c r="D2" s="50"/>
      <c r="E2" s="51"/>
      <c r="F2" s="51"/>
      <c r="G2" s="94"/>
      <c r="H2" s="95"/>
      <c r="I2" s="95"/>
      <c r="J2" s="38"/>
      <c r="L2" s="4"/>
    </row>
    <row r="3" spans="1:14" x14ac:dyDescent="0.3">
      <c r="A3" s="3" t="s">
        <v>0</v>
      </c>
      <c r="B3" s="41">
        <v>60</v>
      </c>
      <c r="C3" s="41"/>
      <c r="D3" s="41"/>
      <c r="E3" s="41"/>
      <c r="F3" s="52"/>
      <c r="G3" s="96"/>
      <c r="H3" s="97"/>
      <c r="I3" s="97"/>
    </row>
    <row r="4" spans="1:14" x14ac:dyDescent="0.3">
      <c r="A4" s="3" t="s">
        <v>1</v>
      </c>
      <c r="B4">
        <v>48</v>
      </c>
    </row>
    <row r="5" spans="1:14" x14ac:dyDescent="0.3">
      <c r="A5" s="3"/>
      <c r="B5" s="3"/>
      <c r="C5" s="3"/>
    </row>
    <row r="6" spans="1:14" x14ac:dyDescent="0.3">
      <c r="B6" s="73"/>
      <c r="C6" s="24"/>
      <c r="D6" s="73"/>
      <c r="E6" s="13"/>
    </row>
    <row r="7" spans="1:14" x14ac:dyDescent="0.3">
      <c r="A7" s="75"/>
      <c r="B7" s="76"/>
      <c r="C7" s="64"/>
      <c r="D7" s="74"/>
      <c r="E7" s="6"/>
      <c r="F7" s="3"/>
      <c r="G7" s="3"/>
    </row>
    <row r="8" spans="1:14" x14ac:dyDescent="0.3">
      <c r="A8" s="3"/>
      <c r="B8" s="64"/>
      <c r="C8" s="63"/>
      <c r="D8" s="48"/>
      <c r="E8" s="13"/>
    </row>
    <row r="9" spans="1:14" x14ac:dyDescent="0.3">
      <c r="A9" s="3"/>
      <c r="B9" s="64"/>
      <c r="C9" s="77"/>
      <c r="D9" s="28"/>
      <c r="F9" s="3" t="s">
        <v>12</v>
      </c>
      <c r="G9" s="3"/>
    </row>
    <row r="10" spans="1:14" x14ac:dyDescent="0.3">
      <c r="A10" s="27" t="s">
        <v>51</v>
      </c>
      <c r="B10" s="29"/>
      <c r="C10" s="85">
        <f>+'Original weight-empty cg'!C19</f>
        <v>828</v>
      </c>
      <c r="D10" s="5">
        <f>C10*F10</f>
        <v>57035.299999999996</v>
      </c>
      <c r="E10" s="3" t="s">
        <v>13</v>
      </c>
      <c r="F10" s="82">
        <f>+'Original weight-empty cg'!F19</f>
        <v>68.883212560386468</v>
      </c>
      <c r="G10" s="9"/>
    </row>
    <row r="11" spans="1:14" x14ac:dyDescent="0.3">
      <c r="A11" s="25"/>
      <c r="B11" s="26"/>
      <c r="C11" s="26"/>
      <c r="D11" s="28"/>
      <c r="F11" s="2"/>
      <c r="G11" s="1"/>
    </row>
    <row r="12" spans="1:14" x14ac:dyDescent="0.3">
      <c r="A12" s="24" t="s">
        <v>11</v>
      </c>
      <c r="B12" s="42">
        <v>86</v>
      </c>
      <c r="C12" s="40">
        <v>190</v>
      </c>
      <c r="D12" s="38">
        <f>B12*C12</f>
        <v>16340</v>
      </c>
      <c r="E12" s="3" t="s">
        <v>10</v>
      </c>
      <c r="F12" s="3" t="s">
        <v>12</v>
      </c>
      <c r="G12" s="3" t="s">
        <v>4</v>
      </c>
    </row>
    <row r="13" spans="1:14" x14ac:dyDescent="0.3">
      <c r="A13" s="3" t="s">
        <v>50</v>
      </c>
      <c r="B13">
        <v>67</v>
      </c>
      <c r="C13" s="21">
        <v>120</v>
      </c>
      <c r="D13" s="38">
        <f>B13*C13</f>
        <v>8040</v>
      </c>
      <c r="E13" s="11" t="s">
        <v>15</v>
      </c>
      <c r="F13" s="56" t="s">
        <v>42</v>
      </c>
      <c r="G13" s="12" t="s">
        <v>39</v>
      </c>
      <c r="N13" s="4"/>
    </row>
    <row r="14" spans="1:14" x14ac:dyDescent="0.3">
      <c r="A14" s="3" t="s">
        <v>46</v>
      </c>
      <c r="B14" s="42">
        <v>120</v>
      </c>
      <c r="C14" s="36">
        <v>0</v>
      </c>
      <c r="D14" s="38">
        <f>B14*C14</f>
        <v>0</v>
      </c>
      <c r="E14" s="7" t="s">
        <v>14</v>
      </c>
      <c r="F14" s="43" t="s">
        <v>41</v>
      </c>
      <c r="G14" s="44" t="s">
        <v>40</v>
      </c>
    </row>
    <row r="15" spans="1:14" x14ac:dyDescent="0.3">
      <c r="A15" s="3" t="s">
        <v>9</v>
      </c>
      <c r="C15" s="86">
        <f>SUM(C10,C12:C14)</f>
        <v>1138</v>
      </c>
      <c r="D15">
        <f>SUM(D10,D12:D14)</f>
        <v>81415.299999999988</v>
      </c>
      <c r="E15" s="10" t="s">
        <v>16</v>
      </c>
      <c r="F15" s="46">
        <f>D15/C15</f>
        <v>71.542442882249546</v>
      </c>
      <c r="G15" s="45">
        <f>(F15-$B$3)/$B$4</f>
        <v>0.24046756004686554</v>
      </c>
    </row>
    <row r="16" spans="1:14" x14ac:dyDescent="0.3">
      <c r="F16" s="41"/>
      <c r="G16" s="41"/>
    </row>
    <row r="17" spans="1:11" x14ac:dyDescent="0.3">
      <c r="A17" s="3"/>
      <c r="C17" s="59">
        <v>1050</v>
      </c>
      <c r="D17" s="4"/>
      <c r="E17" s="4"/>
      <c r="F17" s="20"/>
    </row>
    <row r="18" spans="1:11" x14ac:dyDescent="0.3">
      <c r="A18" s="3"/>
      <c r="C18" s="62" t="s">
        <v>43</v>
      </c>
      <c r="D18" s="4"/>
      <c r="K18" s="4"/>
    </row>
    <row r="19" spans="1:11" x14ac:dyDescent="0.3">
      <c r="A19" s="3"/>
      <c r="C19" s="61" t="s">
        <v>44</v>
      </c>
      <c r="D19" s="4"/>
    </row>
    <row r="20" spans="1:11" x14ac:dyDescent="0.3">
      <c r="A20" s="3"/>
      <c r="D20" s="4"/>
    </row>
    <row r="21" spans="1:11" x14ac:dyDescent="0.3">
      <c r="B21" s="30"/>
    </row>
    <row r="22" spans="1:11" x14ac:dyDescent="0.3">
      <c r="A22" s="33"/>
      <c r="B22" s="33"/>
      <c r="C22" s="33"/>
      <c r="D22" s="33"/>
      <c r="E22" s="33"/>
    </row>
    <row r="23" spans="1:11" x14ac:dyDescent="0.3">
      <c r="A23" s="31"/>
      <c r="B23" s="32"/>
      <c r="C23" s="32"/>
      <c r="D23" s="32"/>
      <c r="E23" s="32"/>
      <c r="F23" s="32"/>
      <c r="G23" s="32"/>
    </row>
    <row r="24" spans="1:11" x14ac:dyDescent="0.3">
      <c r="B24" s="30"/>
      <c r="F24" s="18" t="s">
        <v>28</v>
      </c>
    </row>
    <row r="25" spans="1:11" x14ac:dyDescent="0.3">
      <c r="B25" s="3"/>
      <c r="C25" s="3"/>
      <c r="D25" s="3"/>
      <c r="F25" t="s">
        <v>29</v>
      </c>
      <c r="G25" s="23"/>
      <c r="I25" s="4"/>
    </row>
    <row r="26" spans="1:11" x14ac:dyDescent="0.3">
      <c r="A26" s="3"/>
      <c r="B26" s="79"/>
      <c r="C26" s="64"/>
      <c r="D26" s="28"/>
      <c r="F26" t="s">
        <v>30</v>
      </c>
      <c r="G26" s="22"/>
      <c r="I26" s="4"/>
    </row>
    <row r="27" spans="1:11" x14ac:dyDescent="0.3">
      <c r="A27" s="3"/>
      <c r="B27" s="80"/>
      <c r="C27" s="76"/>
      <c r="D27" s="28"/>
      <c r="F27" t="s">
        <v>31</v>
      </c>
      <c r="G27" s="19"/>
      <c r="I27" s="4"/>
    </row>
    <row r="28" spans="1:11" x14ac:dyDescent="0.3">
      <c r="A28" s="3"/>
      <c r="B28" s="80"/>
      <c r="C28" s="63"/>
      <c r="D28" s="78"/>
      <c r="F28" t="s">
        <v>32</v>
      </c>
      <c r="G28" s="17"/>
      <c r="I28" s="4"/>
    </row>
    <row r="29" spans="1:11" x14ac:dyDescent="0.3">
      <c r="A29" s="3"/>
      <c r="B29" s="65"/>
      <c r="D29" s="49"/>
      <c r="F29" t="s">
        <v>33</v>
      </c>
      <c r="G29" s="16"/>
      <c r="I29" s="4"/>
    </row>
    <row r="30" spans="1:11" x14ac:dyDescent="0.3">
      <c r="A30" s="3"/>
      <c r="B30" s="81"/>
      <c r="C30" s="28"/>
      <c r="F30" t="s">
        <v>34</v>
      </c>
      <c r="G30" s="10"/>
      <c r="I30" s="4"/>
    </row>
    <row r="31" spans="1:11" x14ac:dyDescent="0.3">
      <c r="B31" s="65"/>
      <c r="F31" t="s">
        <v>35</v>
      </c>
      <c r="G31" s="5"/>
      <c r="I31" s="4"/>
    </row>
    <row r="32" spans="1:11" x14ac:dyDescent="0.3">
      <c r="F32" t="s">
        <v>37</v>
      </c>
      <c r="G32" s="57"/>
    </row>
  </sheetData>
  <sheetProtection algorithmName="SHA-512" hashValue="DjjcZIG8C/1cwGZQ7L0vLdGWevE/g0qPIZ/vFoacStbDxMEfC6Kmw1uAsUAhXne+Ngv2gsYbrLoocMZux+24TQ==" saltValue="z0NMe/bId+n75jqxRbD7ZQ==" spinCount="100000" sheet="1" objects="1" scenarios="1" selectLockedCells="1"/>
  <mergeCells count="1">
    <mergeCell ref="G2:I3"/>
  </mergeCells>
  <conditionalFormatting sqref="F15">
    <cfRule type="cellIs" dxfId="26" priority="7" operator="between">
      <formula>73.68</formula>
      <formula>74.4</formula>
    </cfRule>
    <cfRule type="cellIs" dxfId="25" priority="8" operator="between">
      <formula>69.6</formula>
      <formula>73.68</formula>
    </cfRule>
    <cfRule type="cellIs" dxfId="24" priority="9" operator="notBetween">
      <formula>69.6</formula>
      <formula>74.4</formula>
    </cfRule>
  </conditionalFormatting>
  <conditionalFormatting sqref="G15">
    <cfRule type="cellIs" dxfId="23" priority="4" operator="between">
      <formula>0.285</formula>
      <formula>0.3</formula>
    </cfRule>
    <cfRule type="cellIs" dxfId="22" priority="5" operator="between">
      <formula>0.2</formula>
      <formula>0.285</formula>
    </cfRule>
    <cfRule type="cellIs" dxfId="21" priority="6" operator="notBetween">
      <formula>20%</formula>
      <formula>30%</formula>
    </cfRule>
  </conditionalFormatting>
  <conditionalFormatting sqref="C15">
    <cfRule type="cellIs" dxfId="20" priority="1" operator="greaterThan">
      <formula>1210</formula>
    </cfRule>
    <cfRule type="cellIs" dxfId="19" priority="2" operator="lessThan">
      <formula>1050</formula>
    </cfRule>
    <cfRule type="cellIs" dxfId="18" priority="3" operator="greaterThan">
      <formula>1050</formula>
    </cfRule>
  </conditionalFormatting>
  <pageMargins left="0.25" right="0.25" top="0.75" bottom="0.75" header="0.3" footer="0.3"/>
  <pageSetup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2"/>
  <sheetViews>
    <sheetView workbookViewId="0">
      <selection activeCell="C12" sqref="C12"/>
    </sheetView>
  </sheetViews>
  <sheetFormatPr defaultRowHeight="14.4" x14ac:dyDescent="0.3"/>
  <cols>
    <col min="1" max="1" width="22.44140625" style="60" customWidth="1"/>
    <col min="2" max="2" width="17" style="60" customWidth="1"/>
    <col min="3" max="3" width="10.6640625" style="60" customWidth="1"/>
    <col min="4" max="4" width="11.33203125" style="60" customWidth="1"/>
    <col min="5" max="5" width="14.44140625" style="60" customWidth="1"/>
    <col min="6" max="6" width="19.88671875" style="60" customWidth="1"/>
    <col min="7" max="7" width="12.33203125" style="60" customWidth="1"/>
    <col min="8" max="8" width="20.44140625" style="60" customWidth="1"/>
    <col min="9" max="9" width="8.88671875" style="60" customWidth="1"/>
    <col min="10" max="16384" width="8.88671875" style="60"/>
  </cols>
  <sheetData>
    <row r="1" spans="1:14" s="15" customFormat="1" ht="39.75" customHeight="1" x14ac:dyDescent="0.4">
      <c r="A1" s="14" t="s">
        <v>45</v>
      </c>
      <c r="B1" s="54" t="s">
        <v>22</v>
      </c>
      <c r="C1" s="15" t="s">
        <v>23</v>
      </c>
      <c r="D1" s="53" t="s">
        <v>24</v>
      </c>
      <c r="E1" s="15" t="s">
        <v>25</v>
      </c>
      <c r="F1" s="15" t="s">
        <v>26</v>
      </c>
      <c r="G1" s="15" t="s">
        <v>27</v>
      </c>
    </row>
    <row r="2" spans="1:14" ht="35.25" customHeight="1" x14ac:dyDescent="0.3">
      <c r="A2" s="3" t="s">
        <v>21</v>
      </c>
      <c r="B2" s="55"/>
      <c r="C2" s="51"/>
      <c r="D2" s="50"/>
      <c r="E2" s="51"/>
      <c r="F2" s="51"/>
      <c r="G2" s="94"/>
      <c r="H2" s="95"/>
      <c r="I2" s="95"/>
      <c r="J2" s="38"/>
      <c r="L2" s="4"/>
    </row>
    <row r="3" spans="1:14" x14ac:dyDescent="0.3">
      <c r="A3" s="3" t="s">
        <v>0</v>
      </c>
      <c r="B3" s="41">
        <v>60</v>
      </c>
      <c r="C3" s="41"/>
      <c r="D3" s="41"/>
      <c r="E3" s="41"/>
      <c r="F3" s="52"/>
      <c r="G3" s="96"/>
      <c r="H3" s="97"/>
      <c r="I3" s="97"/>
    </row>
    <row r="4" spans="1:14" x14ac:dyDescent="0.3">
      <c r="A4" s="3" t="s">
        <v>1</v>
      </c>
      <c r="B4" s="60">
        <v>48</v>
      </c>
    </row>
    <row r="5" spans="1:14" x14ac:dyDescent="0.3">
      <c r="A5" s="3"/>
      <c r="B5" s="3"/>
      <c r="C5" s="3"/>
    </row>
    <row r="6" spans="1:14" x14ac:dyDescent="0.3">
      <c r="B6" s="73"/>
      <c r="C6" s="24"/>
      <c r="D6" s="73"/>
      <c r="E6" s="13"/>
    </row>
    <row r="7" spans="1:14" x14ac:dyDescent="0.3">
      <c r="A7" s="75"/>
      <c r="B7" s="76"/>
      <c r="C7" s="64"/>
      <c r="D7" s="74"/>
      <c r="E7" s="6"/>
      <c r="F7" s="3"/>
      <c r="G7" s="3"/>
    </row>
    <row r="8" spans="1:14" x14ac:dyDescent="0.3">
      <c r="A8" s="3"/>
      <c r="B8" s="64"/>
      <c r="C8" s="63"/>
      <c r="D8" s="48"/>
      <c r="E8" s="13"/>
    </row>
    <row r="9" spans="1:14" x14ac:dyDescent="0.3">
      <c r="A9" s="3"/>
      <c r="B9" s="64"/>
      <c r="C9" s="77"/>
      <c r="D9" s="28"/>
      <c r="F9" s="3" t="s">
        <v>12</v>
      </c>
      <c r="G9" s="3"/>
    </row>
    <row r="10" spans="1:14" x14ac:dyDescent="0.3">
      <c r="A10" s="27" t="s">
        <v>51</v>
      </c>
      <c r="B10" s="29"/>
      <c r="C10" s="85">
        <f>+'Original weight-empty cg'!C19</f>
        <v>828</v>
      </c>
      <c r="D10" s="5">
        <f>C10*F10</f>
        <v>57035.299999999996</v>
      </c>
      <c r="E10" s="3" t="s">
        <v>13</v>
      </c>
      <c r="F10" s="82">
        <f>+'Original weight-empty cg'!F19</f>
        <v>68.883212560386468</v>
      </c>
      <c r="G10" s="9"/>
    </row>
    <row r="11" spans="1:14" x14ac:dyDescent="0.3">
      <c r="A11" s="25"/>
      <c r="B11" s="26"/>
      <c r="C11" s="26"/>
      <c r="D11" s="28"/>
      <c r="F11" s="2"/>
      <c r="G11" s="1"/>
    </row>
    <row r="12" spans="1:14" x14ac:dyDescent="0.3">
      <c r="A12" s="24" t="s">
        <v>11</v>
      </c>
      <c r="B12" s="42">
        <v>84.25</v>
      </c>
      <c r="C12" s="40">
        <v>200</v>
      </c>
      <c r="D12" s="38">
        <f>B12*C12</f>
        <v>16850</v>
      </c>
      <c r="E12" s="3" t="s">
        <v>10</v>
      </c>
      <c r="F12" s="3" t="s">
        <v>12</v>
      </c>
      <c r="G12" s="3" t="s">
        <v>4</v>
      </c>
    </row>
    <row r="13" spans="1:14" x14ac:dyDescent="0.3">
      <c r="A13" s="3" t="s">
        <v>50</v>
      </c>
      <c r="B13" s="60">
        <v>67</v>
      </c>
      <c r="C13" s="21">
        <v>160</v>
      </c>
      <c r="D13" s="38">
        <f>B13*C13</f>
        <v>10720</v>
      </c>
      <c r="E13" s="11" t="s">
        <v>15</v>
      </c>
      <c r="F13" s="56" t="s">
        <v>42</v>
      </c>
      <c r="G13" s="12" t="s">
        <v>39</v>
      </c>
      <c r="N13" s="4"/>
    </row>
    <row r="14" spans="1:14" x14ac:dyDescent="0.3">
      <c r="A14" s="3" t="s">
        <v>46</v>
      </c>
      <c r="B14" s="42"/>
      <c r="C14" s="36"/>
      <c r="D14" s="38">
        <f>B14*C14</f>
        <v>0</v>
      </c>
      <c r="E14" s="7" t="s">
        <v>14</v>
      </c>
      <c r="F14" s="43" t="s">
        <v>41</v>
      </c>
      <c r="G14" s="44" t="s">
        <v>40</v>
      </c>
    </row>
    <row r="15" spans="1:14" x14ac:dyDescent="0.3">
      <c r="A15" s="3" t="s">
        <v>9</v>
      </c>
      <c r="C15" s="86">
        <f>SUM(C10,C12:C14)</f>
        <v>1188</v>
      </c>
      <c r="D15" s="60">
        <f>SUM(D10,D12:D14)</f>
        <v>84605.299999999988</v>
      </c>
      <c r="E15" s="61" t="s">
        <v>16</v>
      </c>
      <c r="F15" s="46">
        <f>D15/C15</f>
        <v>71.216582491582486</v>
      </c>
      <c r="G15" s="45">
        <f>(F15-$B$3)/$B$4</f>
        <v>0.23367880190796844</v>
      </c>
    </row>
    <row r="16" spans="1:14" x14ac:dyDescent="0.3">
      <c r="F16" s="41"/>
      <c r="G16" s="41"/>
    </row>
    <row r="17" spans="1:11" x14ac:dyDescent="0.3">
      <c r="A17" s="3"/>
      <c r="C17" s="59">
        <v>1050</v>
      </c>
      <c r="D17" s="4"/>
      <c r="E17" s="4"/>
      <c r="F17" s="20"/>
    </row>
    <row r="18" spans="1:11" x14ac:dyDescent="0.3">
      <c r="A18" s="3"/>
      <c r="C18" s="62" t="s">
        <v>43</v>
      </c>
      <c r="D18" s="4"/>
      <c r="K18" s="4"/>
    </row>
    <row r="19" spans="1:11" x14ac:dyDescent="0.3">
      <c r="A19" s="3"/>
      <c r="C19" s="61" t="s">
        <v>44</v>
      </c>
      <c r="D19" s="4"/>
    </row>
    <row r="20" spans="1:11" x14ac:dyDescent="0.3">
      <c r="A20" s="3"/>
      <c r="D20" s="4"/>
    </row>
    <row r="21" spans="1:11" x14ac:dyDescent="0.3">
      <c r="B21" s="30"/>
    </row>
    <row r="22" spans="1:11" x14ac:dyDescent="0.3">
      <c r="A22" s="33"/>
      <c r="B22" s="33"/>
      <c r="C22" s="33"/>
      <c r="D22" s="33"/>
      <c r="E22" s="33"/>
    </row>
    <row r="23" spans="1:11" x14ac:dyDescent="0.3">
      <c r="A23" s="31"/>
      <c r="B23" s="32"/>
      <c r="C23" s="32"/>
      <c r="D23" s="32"/>
      <c r="E23" s="32"/>
      <c r="F23" s="32"/>
      <c r="G23" s="32"/>
    </row>
    <row r="24" spans="1:11" x14ac:dyDescent="0.3">
      <c r="B24" s="30"/>
      <c r="F24" s="18" t="s">
        <v>28</v>
      </c>
    </row>
    <row r="25" spans="1:11" x14ac:dyDescent="0.3">
      <c r="B25" s="3"/>
      <c r="C25" s="3"/>
      <c r="D25" s="3"/>
      <c r="F25" s="60" t="s">
        <v>29</v>
      </c>
      <c r="G25" s="23"/>
      <c r="I25" s="4"/>
    </row>
    <row r="26" spans="1:11" x14ac:dyDescent="0.3">
      <c r="A26" s="3"/>
      <c r="B26" s="79"/>
      <c r="C26" s="64"/>
      <c r="D26" s="28"/>
      <c r="F26" s="60" t="s">
        <v>30</v>
      </c>
      <c r="G26" s="22"/>
      <c r="I26" s="4"/>
    </row>
    <row r="27" spans="1:11" x14ac:dyDescent="0.3">
      <c r="A27" s="3"/>
      <c r="B27" s="80"/>
      <c r="C27" s="76"/>
      <c r="D27" s="28"/>
      <c r="F27" s="60" t="s">
        <v>31</v>
      </c>
      <c r="G27" s="19"/>
      <c r="I27" s="4"/>
    </row>
    <row r="28" spans="1:11" x14ac:dyDescent="0.3">
      <c r="A28" s="3"/>
      <c r="B28" s="80"/>
      <c r="C28" s="63"/>
      <c r="D28" s="78"/>
      <c r="F28" s="60" t="s">
        <v>32</v>
      </c>
      <c r="G28" s="17"/>
      <c r="I28" s="4"/>
    </row>
    <row r="29" spans="1:11" x14ac:dyDescent="0.3">
      <c r="A29" s="3"/>
      <c r="B29" s="65"/>
      <c r="D29" s="49"/>
      <c r="F29" s="60" t="s">
        <v>33</v>
      </c>
      <c r="G29" s="62"/>
      <c r="I29" s="4"/>
    </row>
    <row r="30" spans="1:11" x14ac:dyDescent="0.3">
      <c r="A30" s="3"/>
      <c r="B30" s="81"/>
      <c r="C30" s="28"/>
      <c r="F30" s="60" t="s">
        <v>34</v>
      </c>
      <c r="G30" s="61"/>
      <c r="I30" s="4"/>
    </row>
    <row r="31" spans="1:11" x14ac:dyDescent="0.3">
      <c r="B31" s="65"/>
      <c r="F31" s="60" t="s">
        <v>35</v>
      </c>
      <c r="G31" s="5"/>
      <c r="I31" s="4"/>
    </row>
    <row r="32" spans="1:11" x14ac:dyDescent="0.3">
      <c r="F32" s="60" t="s">
        <v>37</v>
      </c>
      <c r="G32" s="57"/>
    </row>
  </sheetData>
  <sheetProtection algorithmName="SHA-512" hashValue="qb4z4/1fnZGsACqUraS8fGcmdXvjl+BMrvoDt0aOl0x3gRJWWJQW7uuKSowD/qW4bZ/4nK8Clg7mREDy/4TFrg==" saltValue="ZWfyxuMrtAdWxhYK30e7WA==" spinCount="100000" sheet="1" objects="1" scenarios="1" selectLockedCells="1"/>
  <mergeCells count="1">
    <mergeCell ref="G2:I3"/>
  </mergeCells>
  <conditionalFormatting sqref="F15">
    <cfRule type="cellIs" dxfId="17" priority="7" operator="between">
      <formula>73.68</formula>
      <formula>74.4</formula>
    </cfRule>
    <cfRule type="cellIs" dxfId="16" priority="8" operator="between">
      <formula>69.6</formula>
      <formula>73.68</formula>
    </cfRule>
    <cfRule type="cellIs" dxfId="15" priority="9" operator="notBetween">
      <formula>69.6</formula>
      <formula>74.4</formula>
    </cfRule>
  </conditionalFormatting>
  <conditionalFormatting sqref="G15">
    <cfRule type="cellIs" dxfId="14" priority="4" operator="between">
      <formula>0.285</formula>
      <formula>0.3</formula>
    </cfRule>
    <cfRule type="cellIs" dxfId="13" priority="5" operator="between">
      <formula>0.2</formula>
      <formula>0.285</formula>
    </cfRule>
    <cfRule type="cellIs" dxfId="12" priority="6" operator="notBetween">
      <formula>20%</formula>
      <formula>30%</formula>
    </cfRule>
  </conditionalFormatting>
  <conditionalFormatting sqref="C15">
    <cfRule type="cellIs" dxfId="11" priority="1" operator="greaterThan">
      <formula>1210</formula>
    </cfRule>
    <cfRule type="cellIs" dxfId="10" priority="2" operator="lessThan">
      <formula>1050</formula>
    </cfRule>
    <cfRule type="cellIs" dxfId="9" priority="3" operator="greaterThan">
      <formula>1050</formula>
    </cfRule>
  </conditionalFormatting>
  <pageMargins left="0.25" right="0.25" top="0.75" bottom="0.75" header="0.3" footer="0.3"/>
  <pageSetup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2"/>
  <sheetViews>
    <sheetView topLeftCell="A2" workbookViewId="0">
      <selection activeCell="C26" sqref="C26"/>
    </sheetView>
  </sheetViews>
  <sheetFormatPr defaultRowHeight="14.4" x14ac:dyDescent="0.3"/>
  <cols>
    <col min="1" max="1" width="22.44140625" style="60" customWidth="1"/>
    <col min="2" max="2" width="17" style="60" customWidth="1"/>
    <col min="3" max="3" width="10.6640625" style="60" customWidth="1"/>
    <col min="4" max="4" width="11.33203125" style="60" customWidth="1"/>
    <col min="5" max="5" width="14.44140625" style="60" customWidth="1"/>
    <col min="6" max="6" width="19.88671875" style="60" customWidth="1"/>
    <col min="7" max="7" width="12.33203125" style="60" customWidth="1"/>
    <col min="8" max="8" width="20.44140625" style="60" customWidth="1"/>
    <col min="9" max="9" width="8.88671875" style="60" customWidth="1"/>
    <col min="10" max="16384" width="8.88671875" style="60"/>
  </cols>
  <sheetData>
    <row r="1" spans="1:14" s="15" customFormat="1" ht="39.75" customHeight="1" x14ac:dyDescent="0.4">
      <c r="A1" s="14" t="s">
        <v>45</v>
      </c>
      <c r="B1" s="54" t="s">
        <v>22</v>
      </c>
      <c r="C1" s="15" t="s">
        <v>23</v>
      </c>
      <c r="D1" s="53" t="s">
        <v>24</v>
      </c>
      <c r="E1" s="15" t="s">
        <v>25</v>
      </c>
      <c r="F1" s="15" t="s">
        <v>26</v>
      </c>
      <c r="G1" s="15" t="s">
        <v>27</v>
      </c>
    </row>
    <row r="2" spans="1:14" ht="35.25" customHeight="1" x14ac:dyDescent="0.3">
      <c r="A2" s="3" t="s">
        <v>21</v>
      </c>
      <c r="B2" s="55"/>
      <c r="C2" s="51"/>
      <c r="D2" s="50"/>
      <c r="E2" s="51"/>
      <c r="F2" s="51"/>
      <c r="G2" s="94"/>
      <c r="H2" s="95"/>
      <c r="I2" s="95"/>
      <c r="J2" s="38"/>
      <c r="L2" s="4"/>
    </row>
    <row r="3" spans="1:14" x14ac:dyDescent="0.3">
      <c r="A3" s="3" t="s">
        <v>0</v>
      </c>
      <c r="B3" s="41">
        <v>60</v>
      </c>
      <c r="C3" s="41"/>
      <c r="D3" s="41"/>
      <c r="E3" s="41"/>
      <c r="F3" s="52"/>
      <c r="G3" s="96"/>
      <c r="H3" s="97"/>
      <c r="I3" s="97"/>
    </row>
    <row r="4" spans="1:14" x14ac:dyDescent="0.3">
      <c r="A4" s="3" t="s">
        <v>1</v>
      </c>
      <c r="B4" s="60">
        <v>48</v>
      </c>
    </row>
    <row r="5" spans="1:14" x14ac:dyDescent="0.3">
      <c r="A5" s="3"/>
      <c r="B5" s="3"/>
      <c r="C5" s="3"/>
    </row>
    <row r="6" spans="1:14" x14ac:dyDescent="0.3">
      <c r="B6" s="73"/>
      <c r="C6" s="24"/>
      <c r="D6" s="73"/>
      <c r="E6" s="13"/>
    </row>
    <row r="7" spans="1:14" x14ac:dyDescent="0.3">
      <c r="A7" s="75"/>
      <c r="B7" s="76"/>
      <c r="C7" s="64"/>
      <c r="D7" s="74"/>
      <c r="E7" s="6"/>
      <c r="F7" s="3"/>
      <c r="G7" s="3"/>
    </row>
    <row r="8" spans="1:14" x14ac:dyDescent="0.3">
      <c r="A8" s="3"/>
      <c r="B8" s="64"/>
      <c r="C8" s="63"/>
      <c r="D8" s="48"/>
      <c r="E8" s="13"/>
    </row>
    <row r="9" spans="1:14" x14ac:dyDescent="0.3">
      <c r="A9" s="3"/>
      <c r="B9" s="64"/>
      <c r="C9" s="77"/>
      <c r="D9" s="28"/>
      <c r="F9" s="3" t="s">
        <v>12</v>
      </c>
      <c r="G9" s="3"/>
    </row>
    <row r="10" spans="1:14" x14ac:dyDescent="0.3">
      <c r="A10" s="27" t="s">
        <v>51</v>
      </c>
      <c r="B10" s="29"/>
      <c r="C10" s="85">
        <f>+'Original weight-empty cg'!C19</f>
        <v>828</v>
      </c>
      <c r="D10" s="5">
        <f>C10*F10</f>
        <v>57035.299999999996</v>
      </c>
      <c r="E10" s="3" t="s">
        <v>13</v>
      </c>
      <c r="F10" s="82">
        <f>+'Original weight-empty cg'!F19</f>
        <v>68.883212560386468</v>
      </c>
      <c r="G10" s="9"/>
    </row>
    <row r="11" spans="1:14" x14ac:dyDescent="0.3">
      <c r="A11" s="25"/>
      <c r="B11" s="26"/>
      <c r="C11" s="26"/>
      <c r="D11" s="28"/>
      <c r="F11" s="2"/>
      <c r="G11" s="1"/>
    </row>
    <row r="12" spans="1:14" x14ac:dyDescent="0.3">
      <c r="A12" s="24" t="s">
        <v>11</v>
      </c>
      <c r="B12" s="42">
        <v>89.75</v>
      </c>
      <c r="C12" s="40">
        <v>250</v>
      </c>
      <c r="D12" s="38">
        <f>B12*C12</f>
        <v>22437.5</v>
      </c>
      <c r="E12" s="3" t="s">
        <v>10</v>
      </c>
      <c r="F12" s="3" t="s">
        <v>12</v>
      </c>
      <c r="G12" s="3" t="s">
        <v>4</v>
      </c>
    </row>
    <row r="13" spans="1:14" x14ac:dyDescent="0.3">
      <c r="A13" s="3" t="s">
        <v>50</v>
      </c>
      <c r="B13" s="60">
        <v>67</v>
      </c>
      <c r="C13" s="21"/>
      <c r="D13" s="38">
        <f>B13*C13</f>
        <v>0</v>
      </c>
      <c r="E13" s="11" t="s">
        <v>15</v>
      </c>
      <c r="F13" s="56" t="s">
        <v>42</v>
      </c>
      <c r="G13" s="12" t="s">
        <v>39</v>
      </c>
      <c r="N13" s="4"/>
    </row>
    <row r="14" spans="1:14" x14ac:dyDescent="0.3">
      <c r="A14" s="3" t="s">
        <v>46</v>
      </c>
      <c r="B14" s="42">
        <v>120</v>
      </c>
      <c r="C14" s="36">
        <v>16</v>
      </c>
      <c r="D14" s="38">
        <f>B14*C14</f>
        <v>1920</v>
      </c>
      <c r="E14" s="7" t="s">
        <v>14</v>
      </c>
      <c r="F14" s="43" t="s">
        <v>41</v>
      </c>
      <c r="G14" s="44" t="s">
        <v>40</v>
      </c>
    </row>
    <row r="15" spans="1:14" x14ac:dyDescent="0.3">
      <c r="A15" s="3" t="s">
        <v>9</v>
      </c>
      <c r="C15" s="86">
        <f>SUM(C10,C12:C14)</f>
        <v>1094</v>
      </c>
      <c r="D15" s="60">
        <f>SUM(D10,D12:D14)</f>
        <v>81392.799999999988</v>
      </c>
      <c r="E15" s="61" t="s">
        <v>16</v>
      </c>
      <c r="F15" s="46">
        <f>D15/C15</f>
        <v>74.399268738574023</v>
      </c>
      <c r="G15" s="45">
        <f>(F15-$B$3)/$B$4</f>
        <v>0.29998476538695878</v>
      </c>
    </row>
    <row r="16" spans="1:14" x14ac:dyDescent="0.3">
      <c r="F16" s="41"/>
      <c r="G16" s="41"/>
    </row>
    <row r="17" spans="1:11" x14ac:dyDescent="0.3">
      <c r="A17" s="3"/>
      <c r="C17" s="59">
        <v>1050</v>
      </c>
      <c r="D17" s="4"/>
      <c r="E17" s="4"/>
      <c r="F17" s="20"/>
    </row>
    <row r="18" spans="1:11" x14ac:dyDescent="0.3">
      <c r="A18" s="3"/>
      <c r="C18" s="62" t="s">
        <v>43</v>
      </c>
      <c r="D18" s="4"/>
      <c r="K18" s="4"/>
    </row>
    <row r="19" spans="1:11" x14ac:dyDescent="0.3">
      <c r="A19" s="3"/>
      <c r="C19" s="61" t="s">
        <v>44</v>
      </c>
      <c r="D19" s="4"/>
    </row>
    <row r="20" spans="1:11" x14ac:dyDescent="0.3">
      <c r="A20" s="3"/>
      <c r="D20" s="4"/>
    </row>
    <row r="21" spans="1:11" x14ac:dyDescent="0.3">
      <c r="B21" s="30"/>
    </row>
    <row r="22" spans="1:11" x14ac:dyDescent="0.3">
      <c r="A22" s="33"/>
      <c r="B22" s="33"/>
      <c r="C22" s="33"/>
      <c r="D22" s="33"/>
      <c r="E22" s="33"/>
    </row>
    <row r="23" spans="1:11" x14ac:dyDescent="0.3">
      <c r="A23" s="31"/>
      <c r="B23" s="32"/>
      <c r="C23" s="32"/>
      <c r="D23" s="32"/>
      <c r="E23" s="32"/>
      <c r="F23" s="32"/>
      <c r="G23" s="32"/>
    </row>
    <row r="24" spans="1:11" x14ac:dyDescent="0.3">
      <c r="B24" s="30"/>
      <c r="F24" s="18" t="s">
        <v>28</v>
      </c>
    </row>
    <row r="25" spans="1:11" x14ac:dyDescent="0.3">
      <c r="B25" s="3"/>
      <c r="C25" s="3"/>
      <c r="D25" s="3"/>
      <c r="F25" s="60" t="s">
        <v>29</v>
      </c>
      <c r="G25" s="23"/>
      <c r="I25" s="4"/>
    </row>
    <row r="26" spans="1:11" x14ac:dyDescent="0.3">
      <c r="A26" s="3"/>
      <c r="B26" s="79"/>
      <c r="C26" s="64"/>
      <c r="D26" s="28"/>
      <c r="F26" s="60" t="s">
        <v>30</v>
      </c>
      <c r="G26" s="22"/>
      <c r="I26" s="4"/>
    </row>
    <row r="27" spans="1:11" x14ac:dyDescent="0.3">
      <c r="A27" s="3"/>
      <c r="B27" s="80"/>
      <c r="C27" s="76"/>
      <c r="D27" s="28"/>
      <c r="F27" s="60" t="s">
        <v>31</v>
      </c>
      <c r="G27" s="19"/>
      <c r="I27" s="4"/>
    </row>
    <row r="28" spans="1:11" x14ac:dyDescent="0.3">
      <c r="A28" s="3"/>
      <c r="B28" s="80"/>
      <c r="C28" s="63"/>
      <c r="D28" s="78"/>
      <c r="F28" s="60" t="s">
        <v>32</v>
      </c>
      <c r="G28" s="17"/>
      <c r="I28" s="4"/>
    </row>
    <row r="29" spans="1:11" x14ac:dyDescent="0.3">
      <c r="A29" s="3"/>
      <c r="B29" s="65"/>
      <c r="D29" s="49"/>
      <c r="F29" s="60" t="s">
        <v>33</v>
      </c>
      <c r="G29" s="62"/>
      <c r="I29" s="4"/>
    </row>
    <row r="30" spans="1:11" x14ac:dyDescent="0.3">
      <c r="A30" s="3"/>
      <c r="B30" s="81"/>
      <c r="C30" s="28"/>
      <c r="F30" s="60" t="s">
        <v>34</v>
      </c>
      <c r="G30" s="61"/>
      <c r="I30" s="4"/>
    </row>
    <row r="31" spans="1:11" x14ac:dyDescent="0.3">
      <c r="B31" s="65"/>
      <c r="F31" s="60" t="s">
        <v>35</v>
      </c>
      <c r="G31" s="5"/>
      <c r="I31" s="4"/>
    </row>
    <row r="32" spans="1:11" x14ac:dyDescent="0.3">
      <c r="F32" s="60" t="s">
        <v>37</v>
      </c>
      <c r="G32" s="57"/>
    </row>
  </sheetData>
  <sheetProtection algorithmName="SHA-512" hashValue="aNiGg32RwiK/grZyR/1qv2WMO73VXAKizbHtT2mZ9L03Vg7nHXvtyOK6TVS9VZQIlZlk5k9MSgjQrfdBlwSSbA==" saltValue="BgEDPJrgY3nsyh5Gw63OKA==" spinCount="100000" sheet="1" objects="1" scenarios="1" selectLockedCells="1"/>
  <mergeCells count="1">
    <mergeCell ref="G2:I3"/>
  </mergeCells>
  <conditionalFormatting sqref="F15">
    <cfRule type="cellIs" dxfId="8" priority="7" operator="between">
      <formula>73.68</formula>
      <formula>74.4</formula>
    </cfRule>
    <cfRule type="cellIs" dxfId="7" priority="8" operator="between">
      <formula>69.6</formula>
      <formula>73.68</formula>
    </cfRule>
    <cfRule type="cellIs" dxfId="6" priority="9" operator="notBetween">
      <formula>69.6</formula>
      <formula>74.4</formula>
    </cfRule>
  </conditionalFormatting>
  <conditionalFormatting sqref="G15">
    <cfRule type="cellIs" dxfId="5" priority="4" operator="between">
      <formula>0.285</formula>
      <formula>0.3</formula>
    </cfRule>
    <cfRule type="cellIs" dxfId="4" priority="5" operator="between">
      <formula>0.2</formula>
      <formula>0.285</formula>
    </cfRule>
    <cfRule type="cellIs" dxfId="3" priority="6" operator="notBetween">
      <formula>20%</formula>
      <formula>30%</formula>
    </cfRule>
  </conditionalFormatting>
  <conditionalFormatting sqref="C15">
    <cfRule type="cellIs" dxfId="2" priority="1" operator="greaterThan">
      <formula>1210</formula>
    </cfRule>
    <cfRule type="cellIs" dxfId="1" priority="2" operator="lessThan">
      <formula>1050</formula>
    </cfRule>
    <cfRule type="cellIs" dxfId="0" priority="3" operator="greaterThan">
      <formula>1050</formula>
    </cfRule>
  </conditionalFormatting>
  <pageMargins left="0.25" right="0.25" top="0.75" bottom="0.75" header="0.3" footer="0.3"/>
  <pageSetup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8" sqref="A38"/>
    </sheetView>
  </sheetViews>
  <sheetFormatPr defaultRowHeight="14.4" x14ac:dyDescent="0.3"/>
  <sheetData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8" sqref="A38"/>
    </sheetView>
  </sheetViews>
  <sheetFormatPr defaultRowHeight="14.4" x14ac:dyDescent="0.3"/>
  <sheetData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" sqref="F3"/>
    </sheetView>
  </sheetViews>
  <sheetFormatPr defaultRowHeight="14.4" x14ac:dyDescent="0.3"/>
  <sheetData/>
  <sheetProtection algorithmName="SHA-512" hashValue="zSLTCjKYBALPFc9zwZqirwP3J+dvFoUIVYkGdKP7+14GHJ6d2fCyzEMb+uGBW/vZm8k343g97/W+l7o/khppEw==" saltValue="zo9MunuP3uuHs2CaSNM+6A==" spinCount="100000" sheet="1" objects="1" scenarios="1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524FE98B2BFD418F2034446FB824F2" ma:contentTypeVersion="6" ma:contentTypeDescription="Create a new document." ma:contentTypeScope="" ma:versionID="09c602c3131281dd497c98cb8469a3a2">
  <xsd:schema xmlns:xsd="http://www.w3.org/2001/XMLSchema" xmlns:xs="http://www.w3.org/2001/XMLSchema" xmlns:p="http://schemas.microsoft.com/office/2006/metadata/properties" xmlns:ns2="0a09ca07-1269-4a28-ad1f-fd8dd9cd4f79" xmlns:ns3="8a409461-3d05-4a07-9dd8-85a5cb4775ba" targetNamespace="http://schemas.microsoft.com/office/2006/metadata/properties" ma:root="true" ma:fieldsID="0728a7343e1e18f7630d49338fc144fa" ns2:_="" ns3:_="">
    <xsd:import namespace="0a09ca07-1269-4a28-ad1f-fd8dd9cd4f79"/>
    <xsd:import namespace="8a409461-3d05-4a07-9dd8-85a5cb4775b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9ca07-1269-4a28-ad1f-fd8dd9cd4f7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09461-3d05-4a07-9dd8-85a5cb4775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CB0F46-16A6-45C5-A676-21829B5C9B4E}"/>
</file>

<file path=customXml/itemProps2.xml><?xml version="1.0" encoding="utf-8"?>
<ds:datastoreItem xmlns:ds="http://schemas.openxmlformats.org/officeDocument/2006/customXml" ds:itemID="{3EFA556C-79F9-4B78-8BB9-8A43568B7999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a09ca07-1269-4a28-ad1f-fd8dd9cd4f79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B7045ED-173A-4AD0-B7A3-7E19C39BA2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Original weight-empty cg</vt:lpstr>
      <vt:lpstr>W&amp;B Main</vt:lpstr>
      <vt:lpstr>W&amp;B most forward</vt:lpstr>
      <vt:lpstr>W&amp;B most aft</vt:lpstr>
      <vt:lpstr>Sheet5</vt:lpstr>
      <vt:lpstr>Sheet6</vt:lpstr>
      <vt:lpstr>Sheet7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Salter</dc:creator>
  <cp:lastModifiedBy>Dan Weseman</cp:lastModifiedBy>
  <cp:lastPrinted>2016-05-17T15:56:53Z</cp:lastPrinted>
  <dcterms:created xsi:type="dcterms:W3CDTF">2015-03-18T00:58:08Z</dcterms:created>
  <dcterms:modified xsi:type="dcterms:W3CDTF">2016-05-25T18:29:00Z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0x01010082524FE98B2BFD418F2034446FB824F2</vt:lpwstr>
  </property>
</Properties>
</file>