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flywithspa-my.sharepoint.com/personal/dan_flywithspa_com/Documents/Panther/Panther W&amp;B/"/>
    </mc:Choice>
  </mc:AlternateContent>
  <bookViews>
    <workbookView xWindow="0" yWindow="0" windowWidth="10836" windowHeight="8748"/>
  </bookViews>
  <sheets>
    <sheet name="Original weight-empty cg" sheetId="20" r:id="rId1"/>
    <sheet name="W&amp;B Main" sheetId="19" r:id="rId2"/>
    <sheet name="W&amp;B most forward" sheetId="21" r:id="rId3"/>
    <sheet name="W&amp;B most aft" sheetId="22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D14" i="21" l="1"/>
  <c r="D13" i="21"/>
  <c r="D14" i="19"/>
  <c r="C10" i="20" l="1"/>
  <c r="C19" i="20" s="1"/>
  <c r="D12" i="21"/>
  <c r="D14" i="22"/>
  <c r="D13" i="22"/>
  <c r="D12" i="22"/>
  <c r="D14" i="20"/>
  <c r="D15" i="20"/>
  <c r="D16" i="20"/>
  <c r="D17" i="20"/>
  <c r="D18" i="20"/>
  <c r="D13" i="20"/>
  <c r="C28" i="20"/>
  <c r="B27" i="20"/>
  <c r="D27" i="20" s="1"/>
  <c r="B26" i="20"/>
  <c r="D26" i="20" s="1"/>
  <c r="B25" i="20"/>
  <c r="D25" i="20" s="1"/>
  <c r="D9" i="20"/>
  <c r="D8" i="20"/>
  <c r="D7" i="20"/>
  <c r="C10" i="19" l="1"/>
  <c r="C15" i="19" s="1"/>
  <c r="C10" i="21"/>
  <c r="C15" i="21" s="1"/>
  <c r="C10" i="22"/>
  <c r="C15" i="22" s="1"/>
  <c r="D10" i="20"/>
  <c r="F10" i="20" s="1"/>
  <c r="C29" i="20"/>
  <c r="D28" i="20"/>
  <c r="D13" i="19"/>
  <c r="D12" i="19"/>
  <c r="D19" i="20" l="1"/>
  <c r="F19" i="20" s="1"/>
  <c r="F10" i="19" s="1"/>
  <c r="D10" i="19" s="1"/>
  <c r="D15" i="19" s="1"/>
  <c r="B29" i="20"/>
  <c r="F10" i="21" l="1"/>
  <c r="D10" i="21" s="1"/>
  <c r="D15" i="21" s="1"/>
  <c r="F10" i="22"/>
  <c r="D10" i="22" l="1"/>
  <c r="D15" i="22" s="1"/>
  <c r="F15" i="22" s="1"/>
  <c r="G15" i="22" s="1"/>
  <c r="F15" i="21"/>
  <c r="G15" i="21" s="1"/>
  <c r="F15" i="19"/>
  <c r="G15" i="19" s="1"/>
</calcChain>
</file>

<file path=xl/comments1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2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3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sharedStrings.xml><?xml version="1.0" encoding="utf-8"?>
<sst xmlns="http://schemas.openxmlformats.org/spreadsheetml/2006/main" count="166" uniqueCount="55">
  <si>
    <t>Wing LE from Datum</t>
  </si>
  <si>
    <t>Wing Chord</t>
  </si>
  <si>
    <t>Weight</t>
  </si>
  <si>
    <t>Moment</t>
  </si>
  <si>
    <t>%MAC</t>
  </si>
  <si>
    <t>Left Main</t>
  </si>
  <si>
    <t>Right Main</t>
  </si>
  <si>
    <t>Tail Wheel</t>
  </si>
  <si>
    <t>Empty weight</t>
  </si>
  <si>
    <t>Takeoff weight</t>
  </si>
  <si>
    <t xml:space="preserve">CG range </t>
  </si>
  <si>
    <t>Pilot (84.25-89.75)</t>
  </si>
  <si>
    <t>Inchs from datum</t>
  </si>
  <si>
    <t>Empty CG</t>
  </si>
  <si>
    <t>caution</t>
  </si>
  <si>
    <t>normal</t>
  </si>
  <si>
    <t>out of range</t>
  </si>
  <si>
    <t>Arm (inchs)</t>
  </si>
  <si>
    <t>Weight (lbs)</t>
  </si>
  <si>
    <t>Arm (inchs</t>
  </si>
  <si>
    <t>from datum)</t>
  </si>
  <si>
    <t>Name and Info</t>
  </si>
  <si>
    <t>Builder Name</t>
  </si>
  <si>
    <t>N Number</t>
  </si>
  <si>
    <t>Engine Model</t>
  </si>
  <si>
    <t>Prop Type</t>
  </si>
  <si>
    <t>Wheel Size</t>
  </si>
  <si>
    <t>Equipment Installed</t>
  </si>
  <si>
    <t>Legend</t>
  </si>
  <si>
    <t>Variable Cells</t>
  </si>
  <si>
    <t>Notes</t>
  </si>
  <si>
    <t>Builder/Aircraft Info</t>
  </si>
  <si>
    <t>Normal Range</t>
  </si>
  <si>
    <t>Caution Range</t>
  </si>
  <si>
    <t>Danger - Out of Range</t>
  </si>
  <si>
    <t>Fixed Data</t>
  </si>
  <si>
    <t>Note:Use cells below to calculate Pilot Arm</t>
  </si>
  <si>
    <t>Results</t>
  </si>
  <si>
    <t>Pilot</t>
  </si>
  <si>
    <t>Baggage (see overview)</t>
  </si>
  <si>
    <t>change</t>
  </si>
  <si>
    <t>New Empty Weight</t>
  </si>
  <si>
    <t>New Empty CG</t>
  </si>
  <si>
    <t>Fuel lbs (gal x 6 )</t>
  </si>
  <si>
    <t>Empty weight (from previous sheet)</t>
  </si>
  <si>
    <t>Panther LS</t>
  </si>
  <si>
    <t xml:space="preserve">   1015-1115</t>
  </si>
  <si>
    <t xml:space="preserve">   0ver  1211</t>
  </si>
  <si>
    <t xml:space="preserve">   1115-1210</t>
  </si>
  <si>
    <t>69.60-74.40</t>
  </si>
  <si>
    <t>20-30 %</t>
  </si>
  <si>
    <t>74.4-75.60</t>
  </si>
  <si>
    <t>30-32.5%</t>
  </si>
  <si>
    <t>LSA MAX TO 1115</t>
  </si>
  <si>
    <t>LSA MAX 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</si>
</sst>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984740745262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0" fontId="0" fillId="0" borderId="0" xfId="42" applyNumberFormat="1" applyFont="1"/>
    <xf numFmtId="2" fontId="0" fillId="0" borderId="0" xfId="0" applyNumberFormat="1"/>
    <xf numFmtId="0" fontId="16" fillId="0" borderId="0" xfId="0" applyFont="1"/>
    <xf numFmtId="0" fontId="0" fillId="0" borderId="0" xfId="0" applyFill="1"/>
    <xf numFmtId="0" fontId="0" fillId="38" borderId="0" xfId="0" applyFill="1"/>
    <xf numFmtId="0" fontId="16" fillId="0" borderId="0" xfId="0" applyFont="1" applyFill="1"/>
    <xf numFmtId="0" fontId="16" fillId="33" borderId="0" xfId="0" applyFont="1" applyFill="1"/>
    <xf numFmtId="2" fontId="16" fillId="0" borderId="0" xfId="0" applyNumberFormat="1" applyFont="1" applyFill="1"/>
    <xf numFmtId="10" fontId="16" fillId="0" borderId="0" xfId="42" applyNumberFormat="1" applyFont="1" applyFill="1"/>
    <xf numFmtId="0" fontId="0" fillId="37" borderId="0" xfId="0" applyFill="1"/>
    <xf numFmtId="0" fontId="16" fillId="39" borderId="0" xfId="0" applyFont="1" applyFill="1"/>
    <xf numFmtId="10" fontId="16" fillId="39" borderId="0" xfId="42" applyNumberFormat="1" applyFont="1" applyFill="1"/>
    <xf numFmtId="0" fontId="0" fillId="0" borderId="0" xfId="0" applyFill="1" applyBorder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0" fontId="0" fillId="39" borderId="0" xfId="0" applyFill="1"/>
    <xf numFmtId="0" fontId="20" fillId="0" borderId="0" xfId="0" applyFont="1"/>
    <xf numFmtId="0" fontId="0" fillId="40" borderId="0" xfId="0" applyFill="1"/>
    <xf numFmtId="0" fontId="0" fillId="0" borderId="0" xfId="0" applyProtection="1">
      <protection locked="0"/>
    </xf>
    <xf numFmtId="0" fontId="0" fillId="34" borderId="0" xfId="0" applyFill="1" applyProtection="1">
      <protection locked="0"/>
    </xf>
    <xf numFmtId="0" fontId="0" fillId="42" borderId="0" xfId="0" applyFill="1"/>
    <xf numFmtId="0" fontId="0" fillId="43" borderId="0" xfId="0" applyFill="1"/>
    <xf numFmtId="0" fontId="16" fillId="0" borderId="0" xfId="0" applyFont="1" applyBorder="1"/>
    <xf numFmtId="0" fontId="16" fillId="41" borderId="11" xfId="0" applyFont="1" applyFill="1" applyBorder="1"/>
    <xf numFmtId="0" fontId="0" fillId="41" borderId="10" xfId="0" applyFill="1" applyBorder="1"/>
    <xf numFmtId="0" fontId="16" fillId="0" borderId="11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 wrapText="1"/>
    </xf>
    <xf numFmtId="0" fontId="0" fillId="36" borderId="18" xfId="0" applyFill="1" applyBorder="1" applyProtection="1">
      <protection locked="0"/>
    </xf>
    <xf numFmtId="0" fontId="0" fillId="36" borderId="19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6" borderId="22" xfId="0" applyFill="1" applyBorder="1" applyProtection="1">
      <protection locked="0"/>
    </xf>
    <xf numFmtId="0" fontId="0" fillId="0" borderId="18" xfId="0" applyBorder="1"/>
    <xf numFmtId="0" fontId="16" fillId="0" borderId="24" xfId="0" applyFont="1" applyBorder="1"/>
    <xf numFmtId="0" fontId="0" fillId="34" borderId="26" xfId="0" applyFill="1" applyBorder="1" applyProtection="1">
      <protection locked="0"/>
    </xf>
    <xf numFmtId="0" fontId="0" fillId="0" borderId="17" xfId="0" applyBorder="1"/>
    <xf numFmtId="0" fontId="0" fillId="34" borderId="22" xfId="0" applyFill="1" applyBorder="1" applyProtection="1">
      <protection locked="0"/>
    </xf>
    <xf numFmtId="2" fontId="16" fillId="33" borderId="24" xfId="0" applyNumberFormat="1" applyFont="1" applyFill="1" applyBorder="1"/>
    <xf numFmtId="10" fontId="16" fillId="33" borderId="24" xfId="42" applyNumberFormat="1" applyFont="1" applyFill="1" applyBorder="1"/>
    <xf numFmtId="10" fontId="16" fillId="0" borderId="22" xfId="42" applyNumberFormat="1" applyFont="1" applyFill="1" applyBorder="1"/>
    <xf numFmtId="2" fontId="16" fillId="0" borderId="22" xfId="0" applyNumberFormat="1" applyFont="1" applyFill="1" applyBorder="1"/>
    <xf numFmtId="0" fontId="0" fillId="35" borderId="22" xfId="0" applyFill="1" applyBorder="1"/>
    <xf numFmtId="0" fontId="0" fillId="0" borderId="0" xfId="0" applyBorder="1"/>
    <xf numFmtId="0" fontId="0" fillId="0" borderId="27" xfId="0" applyBorder="1"/>
    <xf numFmtId="0" fontId="0" fillId="40" borderId="18" xfId="0" applyFill="1" applyBorder="1" applyAlignment="1" applyProtection="1">
      <alignment wrapText="1"/>
      <protection locked="0"/>
    </xf>
    <xf numFmtId="0" fontId="0" fillId="40" borderId="21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4" xfId="0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0" fillId="40" borderId="22" xfId="0" applyFill="1" applyBorder="1" applyAlignment="1" applyProtection="1">
      <alignment wrapText="1"/>
      <protection locked="0"/>
    </xf>
    <xf numFmtId="0" fontId="16" fillId="39" borderId="17" xfId="0" applyFont="1" applyFill="1" applyBorder="1"/>
    <xf numFmtId="0" fontId="22" fillId="35" borderId="0" xfId="0" applyFont="1" applyFill="1"/>
    <xf numFmtId="0" fontId="0" fillId="36" borderId="26" xfId="0" applyFill="1" applyBorder="1" applyProtection="1"/>
    <xf numFmtId="0" fontId="0" fillId="39" borderId="0" xfId="0" applyFill="1" applyProtection="1"/>
    <xf numFmtId="0" fontId="0" fillId="0" borderId="0" xfId="0"/>
    <xf numFmtId="0" fontId="0" fillId="37" borderId="0" xfId="0" applyFill="1"/>
    <xf numFmtId="0" fontId="0" fillId="33" borderId="0" xfId="0" applyFill="1"/>
    <xf numFmtId="0" fontId="0" fillId="40" borderId="19" xfId="0" applyFill="1" applyBorder="1" applyAlignment="1" applyProtection="1">
      <alignment wrapText="1"/>
      <protection locked="0"/>
    </xf>
    <xf numFmtId="0" fontId="0" fillId="40" borderId="17" xfId="0" applyFill="1" applyBorder="1" applyAlignment="1" applyProtection="1">
      <alignment wrapText="1"/>
      <protection locked="0"/>
    </xf>
    <xf numFmtId="0" fontId="0" fillId="40" borderId="20" xfId="0" applyFill="1" applyBorder="1" applyAlignment="1" applyProtection="1">
      <alignment wrapText="1"/>
      <protection locked="0"/>
    </xf>
    <xf numFmtId="0" fontId="0" fillId="40" borderId="24" xfId="0" applyFill="1" applyBorder="1" applyAlignment="1" applyProtection="1">
      <alignment wrapText="1"/>
      <protection locked="0"/>
    </xf>
    <xf numFmtId="0" fontId="0" fillId="0" borderId="2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0" xfId="0" applyBorder="1"/>
    <xf numFmtId="2" fontId="16" fillId="35" borderId="0" xfId="0" applyNumberFormat="1" applyFont="1" applyFill="1"/>
    <xf numFmtId="0" fontId="0" fillId="0" borderId="32" xfId="0" applyBorder="1"/>
    <xf numFmtId="0" fontId="0" fillId="0" borderId="34" xfId="0" applyBorder="1"/>
    <xf numFmtId="0" fontId="0" fillId="0" borderId="31" xfId="0" applyBorder="1" applyAlignment="1"/>
    <xf numFmtId="0" fontId="16" fillId="0" borderId="30" xfId="0" applyFont="1" applyBorder="1"/>
    <xf numFmtId="0" fontId="16" fillId="0" borderId="15" xfId="0" applyFont="1" applyBorder="1"/>
    <xf numFmtId="0" fontId="16" fillId="35" borderId="0" xfId="0" applyFont="1" applyFill="1"/>
    <xf numFmtId="0" fontId="16" fillId="0" borderId="31" xfId="0" applyFont="1" applyBorder="1"/>
    <xf numFmtId="0" fontId="0" fillId="0" borderId="28" xfId="0" applyBorder="1"/>
    <xf numFmtId="0" fontId="16" fillId="0" borderId="13" xfId="0" applyFont="1" applyBorder="1"/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8" xfId="0" applyFill="1" applyBorder="1" applyProtection="1"/>
    <xf numFmtId="0" fontId="0" fillId="0" borderId="16" xfId="0" applyFill="1" applyBorder="1" applyProtection="1"/>
    <xf numFmtId="0" fontId="0" fillId="0" borderId="28" xfId="0" applyFill="1" applyBorder="1"/>
    <xf numFmtId="2" fontId="16" fillId="38" borderId="0" xfId="0" applyNumberFormat="1" applyFont="1" applyFill="1" applyProtection="1">
      <protection locked="0" hidden="1"/>
    </xf>
    <xf numFmtId="0" fontId="16" fillId="35" borderId="0" xfId="0" applyFont="1" applyFill="1" applyBorder="1"/>
    <xf numFmtId="0" fontId="16" fillId="35" borderId="23" xfId="0" applyFont="1" applyFill="1" applyBorder="1"/>
    <xf numFmtId="0" fontId="16" fillId="38" borderId="15" xfId="0" applyFont="1" applyFill="1" applyBorder="1" applyProtection="1">
      <protection locked="0" hidden="1"/>
    </xf>
    <xf numFmtId="0" fontId="16" fillId="0" borderId="17" xfId="0" applyFont="1" applyBorder="1"/>
    <xf numFmtId="0" fontId="0" fillId="34" borderId="33" xfId="0" applyFill="1" applyBorder="1" applyProtection="1">
      <protection locked="0"/>
    </xf>
    <xf numFmtId="0" fontId="0" fillId="34" borderId="35" xfId="0" applyFill="1" applyBorder="1" applyProtection="1">
      <protection locked="0"/>
    </xf>
    <xf numFmtId="0" fontId="0" fillId="34" borderId="34" xfId="0" applyFill="1" applyBorder="1" applyProtection="1">
      <protection locked="0"/>
    </xf>
    <xf numFmtId="0" fontId="0" fillId="34" borderId="37" xfId="0" applyFill="1" applyBorder="1" applyProtection="1">
      <protection locked="0"/>
    </xf>
    <xf numFmtId="0" fontId="0" fillId="34" borderId="38" xfId="0" applyFill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36" xfId="0" applyFont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37</xdr:row>
      <xdr:rowOff>152400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6332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save file as a new name so you keep a original unmodified copy.</a:t>
          </a:r>
        </a:p>
        <a:p>
          <a:r>
            <a:rPr lang="en-US" sz="1100" baseline="0"/>
            <a:t>2.Enter aircraft information in the light blue boxes (B2-G2)</a:t>
          </a:r>
        </a:p>
        <a:p>
          <a:r>
            <a:rPr lang="en-US" sz="1100" baseline="0"/>
            <a:t>3.  Weigh and measure your aircraft per Builder Manual.  Enter aircraft data (emtpy) in cells B7, C7, B8, C8, B9, C9)</a:t>
          </a:r>
        </a:p>
        <a:p>
          <a:r>
            <a:rPr lang="en-US" sz="1100" baseline="0"/>
            <a:t>3.  Weigh aircraft with pilot in the seat and seat in desired location,  enter weights in C25-C27.</a:t>
          </a:r>
        </a:p>
        <a:p>
          <a:r>
            <a:rPr lang="en-US" sz="1100" baseline="0"/>
            <a:t>Use results from cell B29 on other sheets as the pilot "arm". You may consider doing this for several seat locations and or estimate other position based on this number.</a:t>
          </a:r>
        </a:p>
        <a:p>
          <a:r>
            <a:rPr lang="en-US" sz="1100" baseline="0"/>
            <a:t>4. Save file and send copy to support@flywithspa.com</a:t>
          </a:r>
        </a:p>
        <a:p>
          <a:r>
            <a:rPr lang="en-US" sz="1100" baseline="0"/>
            <a:t>Note : Use orange boxes to make addition or deletions with out reweighing aircraft. </a:t>
          </a:r>
        </a:p>
        <a:p>
          <a:r>
            <a:rPr lang="en-US" sz="1100" baseline="0"/>
            <a:t>measure and use Arm of addition or deletion</a:t>
          </a:r>
        </a:p>
        <a:p>
          <a:r>
            <a:rPr lang="en-US" sz="1100" baseline="0"/>
            <a:t>for addition use weight </a:t>
          </a:r>
        </a:p>
        <a:p>
          <a:r>
            <a:rPr lang="en-US" sz="1100" baseline="0"/>
            <a:t>for deletion use -weigth</a:t>
          </a:r>
        </a:p>
        <a:p>
          <a:r>
            <a:rPr lang="en-US" sz="1100" baseline="0"/>
            <a:t>you can do multiple deletions and additions on this sheet , but you must make notes of changes and record new Empty  Weight,and Arm in aircraft logs .</a:t>
          </a:r>
        </a:p>
        <a:p>
          <a:r>
            <a:rPr lang="en-US" sz="1100" baseline="0"/>
            <a:t> Use the updated  numbers to calculate loaded Aircraft weight and CG.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121920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LS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CG).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logs.</a:t>
          </a:r>
        </a:p>
        <a:p>
          <a:r>
            <a:rPr lang="en-US" sz="1100" baseline="0"/>
            <a:t>5.   Use the orange cells to change pilot weight and arm, then add/subtract baggage and fuel for most FORWARD CG.</a:t>
          </a:r>
        </a:p>
        <a:p>
          <a:r>
            <a:rPr lang="en-US" sz="1100" baseline="0"/>
            <a:t>IE</a:t>
          </a:r>
        </a:p>
        <a:p>
          <a:r>
            <a:rPr lang="en-US" sz="1100" baseline="0"/>
            <a:t>Most forward anticipated Pilot Arm. </a:t>
          </a:r>
        </a:p>
        <a:p>
          <a:r>
            <a:rPr lang="en-US" sz="1100" baseline="0"/>
            <a:t>Lightest anticipated pilot weight.</a:t>
          </a:r>
        </a:p>
        <a:p>
          <a:r>
            <a:rPr lang="en-US" sz="1100" baseline="0"/>
            <a:t>full full</a:t>
          </a:r>
        </a:p>
        <a:p>
          <a:r>
            <a:rPr lang="en-US" sz="1100" baseline="0"/>
            <a:t>No baggage</a:t>
          </a:r>
        </a:p>
        <a:p>
          <a:endParaRPr lang="en-US" sz="1100" baseline="0"/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160020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76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LS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35</xdr:row>
      <xdr:rowOff>53340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867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 for most AFT CG</a:t>
          </a:r>
        </a:p>
        <a:p>
          <a:r>
            <a:rPr lang="en-US" sz="1100" baseline="0"/>
            <a:t>IE, heaviest anticipated pilot</a:t>
          </a:r>
        </a:p>
        <a:p>
          <a:r>
            <a:rPr lang="en-US" sz="1100" baseline="0"/>
            <a:t>most aft anticipated pilot arm (seat position)</a:t>
          </a:r>
        </a:p>
        <a:p>
          <a:r>
            <a:rPr lang="en-US" sz="1100" baseline="0"/>
            <a:t>No fuel </a:t>
          </a:r>
        </a:p>
        <a:p>
          <a:r>
            <a:rPr lang="en-US" sz="1100" baseline="0"/>
            <a:t>enter most aft anticipated baggage CG Arm</a:t>
          </a:r>
        </a:p>
        <a:p>
          <a:r>
            <a:rPr lang="en-US" sz="1100" baseline="0"/>
            <a:t>adjust adjust baggage weight to stay within CG limits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167640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839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LS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B2" sqref="B2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2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2" ht="35.25" customHeight="1" x14ac:dyDescent="0.3">
      <c r="A2" s="3" t="s">
        <v>21</v>
      </c>
      <c r="B2" s="55"/>
      <c r="C2" s="51"/>
      <c r="D2" s="50"/>
      <c r="E2" s="51"/>
      <c r="F2" s="51"/>
      <c r="G2" s="63"/>
      <c r="H2" s="64"/>
      <c r="I2" s="64"/>
      <c r="J2" s="38"/>
      <c r="L2" s="4"/>
    </row>
    <row r="3" spans="1:12" x14ac:dyDescent="0.3">
      <c r="A3" s="3" t="s">
        <v>0</v>
      </c>
      <c r="B3" s="41">
        <v>60</v>
      </c>
      <c r="C3" s="41"/>
      <c r="D3" s="41"/>
      <c r="E3" s="41"/>
      <c r="F3" s="52"/>
      <c r="G3" s="65"/>
      <c r="H3" s="66"/>
      <c r="I3" s="66"/>
    </row>
    <row r="4" spans="1:12" x14ac:dyDescent="0.3">
      <c r="A4" s="3" t="s">
        <v>1</v>
      </c>
      <c r="B4" s="60">
        <v>48</v>
      </c>
    </row>
    <row r="5" spans="1:12" x14ac:dyDescent="0.3">
      <c r="A5" s="3"/>
      <c r="B5" s="3" t="s">
        <v>19</v>
      </c>
      <c r="C5" s="3"/>
    </row>
    <row r="6" spans="1:12" x14ac:dyDescent="0.3">
      <c r="B6" s="3" t="s">
        <v>20</v>
      </c>
      <c r="C6" s="39" t="s">
        <v>18</v>
      </c>
      <c r="D6" s="3" t="s">
        <v>3</v>
      </c>
      <c r="E6" s="13"/>
    </row>
    <row r="7" spans="1:12" x14ac:dyDescent="0.3">
      <c r="A7" s="3" t="s">
        <v>5</v>
      </c>
      <c r="B7" s="37">
        <v>0</v>
      </c>
      <c r="C7" s="34">
        <v>0</v>
      </c>
      <c r="D7" s="38">
        <f>B7*C7</f>
        <v>0</v>
      </c>
      <c r="E7" s="6"/>
      <c r="F7" s="3"/>
      <c r="G7" s="3"/>
    </row>
    <row r="8" spans="1:12" x14ac:dyDescent="0.3">
      <c r="A8" s="3" t="s">
        <v>6</v>
      </c>
      <c r="B8" s="37">
        <v>0</v>
      </c>
      <c r="C8" s="35">
        <v>0</v>
      </c>
      <c r="D8" s="38">
        <f>B8*C8</f>
        <v>0</v>
      </c>
      <c r="E8" s="13"/>
    </row>
    <row r="9" spans="1:12" x14ac:dyDescent="0.3">
      <c r="A9" s="3" t="s">
        <v>7</v>
      </c>
      <c r="B9" s="37">
        <v>0</v>
      </c>
      <c r="C9" s="35">
        <v>0</v>
      </c>
      <c r="D9" s="38">
        <f>B9*C9</f>
        <v>0</v>
      </c>
      <c r="F9" s="3" t="s">
        <v>12</v>
      </c>
      <c r="G9" s="3"/>
    </row>
    <row r="10" spans="1:12" x14ac:dyDescent="0.3">
      <c r="A10" s="27" t="s">
        <v>8</v>
      </c>
      <c r="B10" s="29"/>
      <c r="C10" s="88">
        <f>SUM(C7:C9)</f>
        <v>0</v>
      </c>
      <c r="D10" s="60">
        <f>SUM(D7:D9)</f>
        <v>0</v>
      </c>
      <c r="E10" s="3" t="s">
        <v>13</v>
      </c>
      <c r="F10" s="70" t="e">
        <f>D10/C10</f>
        <v>#DIV/0!</v>
      </c>
      <c r="G10" s="9"/>
    </row>
    <row r="11" spans="1:12" x14ac:dyDescent="0.3">
      <c r="A11" s="27"/>
      <c r="B11" s="28"/>
      <c r="C11" s="13"/>
      <c r="E11" s="3"/>
      <c r="F11" s="8"/>
      <c r="G11" s="9"/>
    </row>
    <row r="12" spans="1:12" x14ac:dyDescent="0.3">
      <c r="A12" s="27"/>
      <c r="B12" s="71"/>
      <c r="C12" s="48"/>
      <c r="E12" s="3"/>
      <c r="F12" s="8"/>
      <c r="G12" s="9"/>
    </row>
    <row r="13" spans="1:12" x14ac:dyDescent="0.3">
      <c r="A13" s="96" t="s">
        <v>40</v>
      </c>
      <c r="B13" s="91">
        <v>0</v>
      </c>
      <c r="C13" s="91">
        <v>0</v>
      </c>
      <c r="D13" s="72">
        <f>B13*C13</f>
        <v>0</v>
      </c>
      <c r="F13" s="24"/>
      <c r="G13" s="9"/>
    </row>
    <row r="14" spans="1:12" x14ac:dyDescent="0.3">
      <c r="A14" s="96" t="s">
        <v>40</v>
      </c>
      <c r="B14" s="91">
        <v>0</v>
      </c>
      <c r="C14" s="92">
        <v>0</v>
      </c>
      <c r="D14" s="72">
        <f t="shared" ref="D14:D18" si="0">B14*C14</f>
        <v>0</v>
      </c>
      <c r="E14" s="3"/>
      <c r="F14" s="74"/>
      <c r="G14" s="9"/>
    </row>
    <row r="15" spans="1:12" x14ac:dyDescent="0.3">
      <c r="A15" s="96" t="s">
        <v>40</v>
      </c>
      <c r="B15" s="91">
        <v>0</v>
      </c>
      <c r="C15" s="93">
        <v>0</v>
      </c>
      <c r="D15" s="72">
        <f t="shared" si="0"/>
        <v>0</v>
      </c>
      <c r="E15" s="3"/>
      <c r="F15" s="3"/>
      <c r="G15" s="9"/>
    </row>
    <row r="16" spans="1:12" x14ac:dyDescent="0.3">
      <c r="A16" s="96" t="s">
        <v>40</v>
      </c>
      <c r="B16" s="91">
        <v>0</v>
      </c>
      <c r="C16" s="91">
        <v>0</v>
      </c>
      <c r="D16" s="72">
        <f t="shared" si="0"/>
        <v>0</v>
      </c>
      <c r="E16" s="3"/>
      <c r="F16" s="3"/>
      <c r="G16" s="9"/>
    </row>
    <row r="17" spans="1:9" x14ac:dyDescent="0.3">
      <c r="A17" s="97" t="s">
        <v>40</v>
      </c>
      <c r="B17" s="94">
        <v>0</v>
      </c>
      <c r="C17" s="91">
        <v>0</v>
      </c>
      <c r="D17" s="72">
        <f t="shared" si="0"/>
        <v>0</v>
      </c>
      <c r="E17" s="3"/>
      <c r="F17" s="3"/>
      <c r="G17" s="9"/>
    </row>
    <row r="18" spans="1:9" x14ac:dyDescent="0.3">
      <c r="A18" s="97" t="s">
        <v>40</v>
      </c>
      <c r="B18" s="91">
        <v>0</v>
      </c>
      <c r="C18" s="95">
        <v>0</v>
      </c>
      <c r="D18" s="72">
        <f t="shared" si="0"/>
        <v>0</v>
      </c>
      <c r="F18" s="3"/>
      <c r="G18" s="1"/>
    </row>
    <row r="19" spans="1:9" x14ac:dyDescent="0.3">
      <c r="A19" s="75" t="s">
        <v>41</v>
      </c>
      <c r="B19" s="13"/>
      <c r="C19" s="87">
        <f>SUM(C10,C13:C18)</f>
        <v>0</v>
      </c>
      <c r="D19" s="72">
        <f>SUM(D10,D13:D18)</f>
        <v>0</v>
      </c>
      <c r="E19" s="3" t="s">
        <v>42</v>
      </c>
      <c r="F19" s="76" t="e">
        <f>(D10+D19)/(C10+C19)</f>
        <v>#DIV/0!</v>
      </c>
      <c r="G19" s="1"/>
    </row>
    <row r="20" spans="1:9" x14ac:dyDescent="0.3">
      <c r="A20" s="75"/>
      <c r="B20" s="13"/>
      <c r="C20" s="13"/>
      <c r="D20" s="48"/>
      <c r="E20" s="3"/>
      <c r="F20" s="6"/>
      <c r="G20" s="1"/>
    </row>
    <row r="21" spans="1:9" x14ac:dyDescent="0.3">
      <c r="A21" s="75"/>
      <c r="B21" s="13"/>
      <c r="C21" s="13"/>
      <c r="D21" s="48"/>
      <c r="E21" s="3"/>
      <c r="F21" s="6"/>
      <c r="G21" s="1"/>
    </row>
    <row r="22" spans="1:9" x14ac:dyDescent="0.3">
      <c r="A22" s="31" t="s">
        <v>36</v>
      </c>
      <c r="B22" s="73"/>
      <c r="C22" s="73"/>
      <c r="D22" s="32"/>
      <c r="E22" s="32"/>
      <c r="F22" s="32"/>
      <c r="G22" s="32"/>
    </row>
    <row r="23" spans="1:9" x14ac:dyDescent="0.3">
      <c r="B23" s="30"/>
      <c r="F23" s="18" t="s">
        <v>28</v>
      </c>
    </row>
    <row r="24" spans="1:9" x14ac:dyDescent="0.3">
      <c r="B24" s="3" t="s">
        <v>17</v>
      </c>
      <c r="C24" s="3" t="s">
        <v>18</v>
      </c>
      <c r="D24" s="3" t="s">
        <v>3</v>
      </c>
      <c r="F24" s="60" t="s">
        <v>29</v>
      </c>
      <c r="G24" s="23"/>
      <c r="I24" s="4"/>
    </row>
    <row r="25" spans="1:9" x14ac:dyDescent="0.3">
      <c r="A25" s="3" t="s">
        <v>5</v>
      </c>
      <c r="B25" s="58">
        <f>B7</f>
        <v>0</v>
      </c>
      <c r="C25" s="37">
        <v>0</v>
      </c>
      <c r="D25" s="60">
        <f>B25*C25</f>
        <v>0</v>
      </c>
      <c r="F25" s="60" t="s">
        <v>30</v>
      </c>
      <c r="G25" s="22"/>
      <c r="I25" s="4"/>
    </row>
    <row r="26" spans="1:9" x14ac:dyDescent="0.3">
      <c r="A26" s="3" t="s">
        <v>6</v>
      </c>
      <c r="B26" s="58">
        <f>B8</f>
        <v>0</v>
      </c>
      <c r="C26" s="37">
        <v>0</v>
      </c>
      <c r="D26" s="60">
        <f>B26*C26</f>
        <v>0</v>
      </c>
      <c r="F26" s="60" t="s">
        <v>31</v>
      </c>
      <c r="G26" s="19"/>
      <c r="I26" s="4"/>
    </row>
    <row r="27" spans="1:9" x14ac:dyDescent="0.3">
      <c r="A27" s="3" t="s">
        <v>7</v>
      </c>
      <c r="B27" s="58">
        <f>B9</f>
        <v>0</v>
      </c>
      <c r="C27" s="37">
        <v>0</v>
      </c>
      <c r="D27" s="48">
        <f>B27*C27</f>
        <v>0</v>
      </c>
      <c r="F27" s="60" t="s">
        <v>32</v>
      </c>
      <c r="G27" s="17"/>
      <c r="I27" s="4"/>
    </row>
    <row r="28" spans="1:9" x14ac:dyDescent="0.3">
      <c r="A28" s="3" t="s">
        <v>2</v>
      </c>
      <c r="C28" s="60">
        <f>SUM(C25:C27)</f>
        <v>0</v>
      </c>
      <c r="D28" s="49">
        <f>SUM(D25:D27)</f>
        <v>0</v>
      </c>
      <c r="F28" s="60" t="s">
        <v>33</v>
      </c>
      <c r="G28" s="62"/>
      <c r="I28" s="4"/>
    </row>
    <row r="29" spans="1:9" x14ac:dyDescent="0.3">
      <c r="A29" s="3" t="s">
        <v>38</v>
      </c>
      <c r="B29" s="47" t="e">
        <f>(D28-D10)/C29</f>
        <v>#DIV/0!</v>
      </c>
      <c r="C29" s="38">
        <f>C28-C10</f>
        <v>0</v>
      </c>
      <c r="F29" s="60" t="s">
        <v>34</v>
      </c>
      <c r="G29" s="61"/>
      <c r="I29" s="4"/>
    </row>
    <row r="30" spans="1:9" x14ac:dyDescent="0.3">
      <c r="B30" s="41"/>
      <c r="F30" s="60" t="s">
        <v>35</v>
      </c>
      <c r="G30" s="5"/>
      <c r="I30" s="4"/>
    </row>
    <row r="31" spans="1:9" x14ac:dyDescent="0.3">
      <c r="F31" s="60" t="s">
        <v>37</v>
      </c>
      <c r="G31" s="57"/>
    </row>
  </sheetData>
  <sheetProtection algorithmName="SHA-512" hashValue="c4O347V6jKT5dxK/+/klqH6MhBvnd9uP2VfT1hLxPX5nM5zheT9r9+gbPJkai2PcU79aYiovNmCCcSBgQxS7Og==" saltValue="XmR+DEe4Bv/pLXwap901nA==" spinCount="100000" sheet="1" objects="1" scenarios="1" selectLockedCells="1"/>
  <mergeCells count="1">
    <mergeCell ref="G2:I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C13" sqref="C13"/>
    </sheetView>
  </sheetViews>
  <sheetFormatPr defaultRowHeight="14.4" x14ac:dyDescent="0.3"/>
  <cols>
    <col min="1" max="1" width="22.44140625" customWidth="1"/>
    <col min="2" max="2" width="17" customWidth="1"/>
    <col min="3" max="3" width="10.6640625" customWidth="1"/>
    <col min="4" max="4" width="11.33203125" customWidth="1"/>
    <col min="5" max="5" width="14.44140625" customWidth="1"/>
    <col min="6" max="6" width="19.88671875" customWidth="1"/>
    <col min="7" max="7" width="12.33203125" customWidth="1"/>
    <col min="8" max="8" width="20.44140625" customWidth="1"/>
    <col min="9" max="9" width="8.88671875" customWidth="1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63"/>
      <c r="H2" s="64"/>
      <c r="I2" s="64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65"/>
      <c r="H3" s="66"/>
      <c r="I3" s="66"/>
    </row>
    <row r="4" spans="1:14" x14ac:dyDescent="0.3">
      <c r="A4" s="3" t="s">
        <v>1</v>
      </c>
      <c r="B4">
        <v>48</v>
      </c>
    </row>
    <row r="5" spans="1:14" x14ac:dyDescent="0.3">
      <c r="A5" s="3"/>
      <c r="B5" s="3"/>
      <c r="C5" s="3"/>
    </row>
    <row r="6" spans="1:14" x14ac:dyDescent="0.3">
      <c r="B6" s="77"/>
      <c r="C6" s="24"/>
      <c r="D6" s="77"/>
      <c r="E6" s="13"/>
    </row>
    <row r="7" spans="1:14" x14ac:dyDescent="0.3">
      <c r="A7" s="79"/>
      <c r="B7" s="80"/>
      <c r="C7" s="68"/>
      <c r="D7" s="78"/>
      <c r="E7" s="6"/>
      <c r="F7" s="3"/>
      <c r="G7" s="3"/>
    </row>
    <row r="8" spans="1:14" x14ac:dyDescent="0.3">
      <c r="A8" s="3"/>
      <c r="B8" s="68"/>
      <c r="C8" s="67"/>
      <c r="D8" s="48"/>
      <c r="E8" s="13"/>
    </row>
    <row r="9" spans="1:14" x14ac:dyDescent="0.3">
      <c r="A9" s="3"/>
      <c r="B9" s="68"/>
      <c r="C9" s="81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9">
        <f>+'Original weight-empty cg'!C19</f>
        <v>0</v>
      </c>
      <c r="D10" s="5" t="e">
        <f>C10*F10</f>
        <v>#DIV/0!</v>
      </c>
      <c r="E10" s="3" t="s">
        <v>13</v>
      </c>
      <c r="F10" s="86" t="e">
        <f>+'Original weight-empty cg'!F19</f>
        <v>#DIV/0!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38">
        <f>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53</v>
      </c>
      <c r="C15" s="90">
        <f>SUM(C10,C12:C14)</f>
        <v>0</v>
      </c>
      <c r="D15" t="e">
        <f>SUM(D10,D12:D14)</f>
        <v>#DIV/0!</v>
      </c>
      <c r="E15" s="10" t="s">
        <v>16</v>
      </c>
      <c r="F15" s="46" t="e">
        <f>D15/C15</f>
        <v>#DIV/0!</v>
      </c>
      <c r="G15" s="45" t="e">
        <f>(F15-$B$3)/$B$4</f>
        <v>#DIV/0!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t="s">
        <v>29</v>
      </c>
      <c r="G25" s="23"/>
      <c r="I25" s="4"/>
    </row>
    <row r="26" spans="1:11" x14ac:dyDescent="0.3">
      <c r="A26" s="3"/>
      <c r="B26" s="83"/>
      <c r="C26" s="68"/>
      <c r="D26" s="28"/>
      <c r="F26" t="s">
        <v>30</v>
      </c>
      <c r="G26" s="22"/>
      <c r="I26" s="4"/>
    </row>
    <row r="27" spans="1:11" x14ac:dyDescent="0.3">
      <c r="A27" s="3"/>
      <c r="B27" s="84"/>
      <c r="C27" s="80"/>
      <c r="D27" s="28"/>
      <c r="F27" t="s">
        <v>31</v>
      </c>
      <c r="G27" s="19"/>
      <c r="I27" s="4"/>
    </row>
    <row r="28" spans="1:11" x14ac:dyDescent="0.3">
      <c r="A28" s="3"/>
      <c r="B28" s="84"/>
      <c r="C28" s="67"/>
      <c r="D28" s="82"/>
      <c r="F28" t="s">
        <v>32</v>
      </c>
      <c r="G28" s="17"/>
      <c r="I28" s="4"/>
    </row>
    <row r="29" spans="1:11" x14ac:dyDescent="0.3">
      <c r="A29" s="3"/>
      <c r="B29" s="69"/>
      <c r="D29" s="49"/>
      <c r="F29" t="s">
        <v>33</v>
      </c>
      <c r="G29" s="16"/>
      <c r="I29" s="4"/>
    </row>
    <row r="30" spans="1:11" x14ac:dyDescent="0.3">
      <c r="A30" s="3"/>
      <c r="B30" s="85"/>
      <c r="C30" s="28"/>
      <c r="F30" t="s">
        <v>34</v>
      </c>
      <c r="G30" s="10"/>
      <c r="I30" s="4"/>
    </row>
    <row r="31" spans="1:11" x14ac:dyDescent="0.3">
      <c r="B31" s="69"/>
      <c r="F31" t="s">
        <v>35</v>
      </c>
      <c r="G31" s="5"/>
      <c r="I31" s="4"/>
    </row>
    <row r="32" spans="1:11" x14ac:dyDescent="0.3">
      <c r="F32" t="s">
        <v>37</v>
      </c>
      <c r="G32" s="57"/>
    </row>
  </sheetData>
  <sheetProtection algorithmName="SHA-512" hashValue="f9cmWfAQNn66eNghrs1coTBa9dCFE+waUO3J4EsNl9dewXa/QxfVKVdxyReKMkn7OARn7L4reqFZ3tBhSrmbaw==" saltValue="F/33GK+U33b7EhA09I1vFw==" spinCount="100000" sheet="1" objects="1" scenarios="1" selectLockedCells="1"/>
  <mergeCells count="1">
    <mergeCell ref="G2:I3"/>
  </mergeCells>
  <conditionalFormatting sqref="F15">
    <cfRule type="cellIs" dxfId="8" priority="7" operator="between">
      <formula>74.4</formula>
      <formula>75.6</formula>
    </cfRule>
    <cfRule type="cellIs" dxfId="7" priority="8" operator="between">
      <formula>69.6</formula>
      <formula>74.4</formula>
    </cfRule>
    <cfRule type="cellIs" dxfId="6" priority="9" operator="notBetween">
      <formula>69.6</formula>
      <formula>75.6</formula>
    </cfRule>
  </conditionalFormatting>
  <conditionalFormatting sqref="G15">
    <cfRule type="cellIs" dxfId="2" priority="4" operator="between">
      <formula>0.3</formula>
      <formula>0.325</formula>
    </cfRule>
    <cfRule type="cellIs" dxfId="1" priority="5" operator="between">
      <formula>0.2</formula>
      <formula>0.3</formula>
    </cfRule>
    <cfRule type="cellIs" dxfId="0" priority="6" operator="notBetween">
      <formula>20%</formula>
      <formula>32.5%</formula>
    </cfRule>
  </conditionalFormatting>
  <conditionalFormatting sqref="C15">
    <cfRule type="cellIs" dxfId="5" priority="1" operator="greaterThan">
      <formula>1210</formula>
    </cfRule>
    <cfRule type="cellIs" dxfId="4" priority="2" operator="lessThanOrEqual">
      <formula>1015</formula>
    </cfRule>
    <cfRule type="cellIs" dxfId="3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C13" sqref="C13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63"/>
      <c r="H2" s="64"/>
      <c r="I2" s="64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65"/>
      <c r="H3" s="66"/>
      <c r="I3" s="66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7"/>
      <c r="C6" s="24"/>
      <c r="D6" s="77"/>
      <c r="E6" s="13"/>
    </row>
    <row r="7" spans="1:14" x14ac:dyDescent="0.3">
      <c r="A7" s="79"/>
      <c r="B7" s="80"/>
      <c r="C7" s="68"/>
      <c r="D7" s="78"/>
      <c r="E7" s="6"/>
      <c r="F7" s="3"/>
      <c r="G7" s="3"/>
    </row>
    <row r="8" spans="1:14" x14ac:dyDescent="0.3">
      <c r="A8" s="3"/>
      <c r="B8" s="68"/>
      <c r="C8" s="67"/>
      <c r="D8" s="48"/>
      <c r="E8" s="13"/>
    </row>
    <row r="9" spans="1:14" x14ac:dyDescent="0.3">
      <c r="A9" s="3"/>
      <c r="B9" s="68"/>
      <c r="C9" s="81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9">
        <f>+'Original weight-empty cg'!C19</f>
        <v>0</v>
      </c>
      <c r="D10" s="5" t="e">
        <f>C10*F10</f>
        <v>#DIV/0!</v>
      </c>
      <c r="E10" s="3" t="s">
        <v>13</v>
      </c>
      <c r="F10" s="86" t="e">
        <f>+'Original weight-empty cg'!F19</f>
        <v>#DIV/0!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60">
        <f>+B14*C14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54</v>
      </c>
      <c r="C15" s="90">
        <f>SUM(C10,C12:C14)</f>
        <v>0</v>
      </c>
      <c r="D15" s="60" t="e">
        <f>SUM(D10,D12:D14)</f>
        <v>#DIV/0!</v>
      </c>
      <c r="E15" s="61" t="s">
        <v>16</v>
      </c>
      <c r="F15" s="46" t="e">
        <f>D15/C15</f>
        <v>#DIV/0!</v>
      </c>
      <c r="G15" s="45" t="e">
        <f>(F15-$B$3)/$B$4</f>
        <v>#DIV/0!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83"/>
      <c r="C26" s="68"/>
      <c r="D26" s="28"/>
      <c r="F26" s="60" t="s">
        <v>30</v>
      </c>
      <c r="G26" s="22"/>
      <c r="I26" s="4"/>
    </row>
    <row r="27" spans="1:11" x14ac:dyDescent="0.3">
      <c r="A27" s="3"/>
      <c r="B27" s="84"/>
      <c r="C27" s="80"/>
      <c r="D27" s="28"/>
      <c r="F27" s="60" t="s">
        <v>31</v>
      </c>
      <c r="G27" s="19"/>
      <c r="I27" s="4"/>
    </row>
    <row r="28" spans="1:11" x14ac:dyDescent="0.3">
      <c r="A28" s="3"/>
      <c r="B28" s="84"/>
      <c r="C28" s="67"/>
      <c r="D28" s="82"/>
      <c r="F28" s="60" t="s">
        <v>32</v>
      </c>
      <c r="G28" s="17"/>
      <c r="I28" s="4"/>
    </row>
    <row r="29" spans="1:11" x14ac:dyDescent="0.3">
      <c r="A29" s="3"/>
      <c r="B29" s="69"/>
      <c r="D29" s="49"/>
      <c r="F29" s="60" t="s">
        <v>33</v>
      </c>
      <c r="G29" s="62"/>
      <c r="I29" s="4"/>
    </row>
    <row r="30" spans="1:11" x14ac:dyDescent="0.3">
      <c r="A30" s="3"/>
      <c r="B30" s="85"/>
      <c r="C30" s="28"/>
      <c r="F30" s="60" t="s">
        <v>34</v>
      </c>
      <c r="G30" s="61"/>
      <c r="I30" s="4"/>
    </row>
    <row r="31" spans="1:11" x14ac:dyDescent="0.3">
      <c r="B31" s="69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YqrYr2I6xuVCe6IRyW1xBTrl/RxytH9pPmXQnEywc2ZzRRtB9SAZVLU3vanKhj5MxX0Tb/iwTxZUiiCuOB2oNA==" saltValue="wkcnNYN3ztY3fQuT99vp/g==" spinCount="100000" sheet="1" objects="1" scenarios="1" selectLockedCells="1"/>
  <mergeCells count="1">
    <mergeCell ref="G2:I3"/>
  </mergeCells>
  <conditionalFormatting sqref="F15">
    <cfRule type="cellIs" dxfId="26" priority="7" operator="between">
      <formula>74.4</formula>
      <formula>75.6</formula>
    </cfRule>
    <cfRule type="cellIs" dxfId="25" priority="8" operator="between">
      <formula>69.6</formula>
      <formula>74.4</formula>
    </cfRule>
    <cfRule type="cellIs" dxfId="24" priority="9" operator="notBetween">
      <formula>69.6</formula>
      <formula>75.6</formula>
    </cfRule>
  </conditionalFormatting>
  <conditionalFormatting sqref="G15">
    <cfRule type="cellIs" dxfId="23" priority="4" operator="between">
      <formula>0.285</formula>
      <formula>0.3</formula>
    </cfRule>
    <cfRule type="cellIs" dxfId="22" priority="5" operator="between">
      <formula>0.2</formula>
      <formula>0.285</formula>
    </cfRule>
    <cfRule type="cellIs" dxfId="21" priority="6" operator="notBetween">
      <formula>20%</formula>
      <formula>30%</formula>
    </cfRule>
  </conditionalFormatting>
  <conditionalFormatting sqref="C15">
    <cfRule type="cellIs" dxfId="20" priority="1" operator="greaterThan">
      <formula>1210</formula>
    </cfRule>
    <cfRule type="cellIs" dxfId="19" priority="2" operator="lessThanOrEqual">
      <formula>1015</formula>
    </cfRule>
    <cfRule type="cellIs" dxfId="18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C14" sqref="C14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45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63"/>
      <c r="H2" s="64"/>
      <c r="I2" s="64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65"/>
      <c r="H3" s="66"/>
      <c r="I3" s="66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7"/>
      <c r="C6" s="24"/>
      <c r="D6" s="77"/>
      <c r="E6" s="13"/>
    </row>
    <row r="7" spans="1:14" x14ac:dyDescent="0.3">
      <c r="A7" s="79"/>
      <c r="B7" s="80"/>
      <c r="C7" s="68"/>
      <c r="D7" s="78"/>
      <c r="E7" s="6"/>
      <c r="F7" s="3"/>
      <c r="G7" s="3"/>
    </row>
    <row r="8" spans="1:14" x14ac:dyDescent="0.3">
      <c r="A8" s="3"/>
      <c r="B8" s="68"/>
      <c r="C8" s="67"/>
      <c r="D8" s="48"/>
      <c r="E8" s="13"/>
    </row>
    <row r="9" spans="1:14" x14ac:dyDescent="0.3">
      <c r="A9" s="3"/>
      <c r="B9" s="68"/>
      <c r="C9" s="81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9">
        <f>+'Original weight-empty cg'!C19</f>
        <v>0</v>
      </c>
      <c r="D10" s="5" t="e">
        <f>C10*F10</f>
        <v>#DIV/0!</v>
      </c>
      <c r="E10" s="3" t="s">
        <v>13</v>
      </c>
      <c r="F10" s="86" t="e">
        <f>+'Original weight-empty cg'!F19</f>
        <v>#DIV/0!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0</v>
      </c>
      <c r="C12" s="40">
        <v>0</v>
      </c>
      <c r="D12" s="38">
        <f>B12*C12</f>
        <v>0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49</v>
      </c>
      <c r="G13" s="12" t="s">
        <v>50</v>
      </c>
      <c r="N13" s="4"/>
    </row>
    <row r="14" spans="1:14" x14ac:dyDescent="0.3">
      <c r="A14" s="3" t="s">
        <v>39</v>
      </c>
      <c r="B14" s="42">
        <v>120</v>
      </c>
      <c r="C14" s="36">
        <v>0</v>
      </c>
      <c r="D14" s="38">
        <f>B14*C14</f>
        <v>0</v>
      </c>
      <c r="E14" s="7" t="s">
        <v>14</v>
      </c>
      <c r="F14" s="43" t="s">
        <v>51</v>
      </c>
      <c r="G14" s="44" t="s">
        <v>52</v>
      </c>
    </row>
    <row r="15" spans="1:14" x14ac:dyDescent="0.3">
      <c r="A15" s="3" t="s">
        <v>9</v>
      </c>
      <c r="B15" s="3" t="s">
        <v>54</v>
      </c>
      <c r="C15" s="90">
        <f>SUM(C10,C12:C14)</f>
        <v>0</v>
      </c>
      <c r="D15" s="60" t="e">
        <f>SUM(D10,D12:D14)</f>
        <v>#DIV/0!</v>
      </c>
      <c r="E15" s="61" t="s">
        <v>16</v>
      </c>
      <c r="F15" s="46" t="e">
        <f>D15/C15</f>
        <v>#DIV/0!</v>
      </c>
      <c r="G15" s="45" t="e">
        <f>(F15-$B$3)/$B$4</f>
        <v>#DIV/0!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46</v>
      </c>
      <c r="D18" s="4"/>
      <c r="K18" s="4"/>
    </row>
    <row r="19" spans="1:11" x14ac:dyDescent="0.3">
      <c r="A19" s="3"/>
      <c r="C19" s="62" t="s">
        <v>48</v>
      </c>
      <c r="D19" s="4"/>
    </row>
    <row r="20" spans="1:11" x14ac:dyDescent="0.3">
      <c r="A20" s="3"/>
      <c r="C20" s="61" t="s">
        <v>47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83"/>
      <c r="C26" s="68"/>
      <c r="D26" s="28"/>
      <c r="F26" s="60" t="s">
        <v>30</v>
      </c>
      <c r="G26" s="22"/>
      <c r="I26" s="4"/>
    </row>
    <row r="27" spans="1:11" x14ac:dyDescent="0.3">
      <c r="A27" s="3"/>
      <c r="B27" s="84"/>
      <c r="C27" s="80"/>
      <c r="D27" s="28"/>
      <c r="F27" s="60" t="s">
        <v>31</v>
      </c>
      <c r="G27" s="19"/>
      <c r="I27" s="4"/>
    </row>
    <row r="28" spans="1:11" x14ac:dyDescent="0.3">
      <c r="A28" s="3"/>
      <c r="B28" s="84"/>
      <c r="C28" s="67"/>
      <c r="D28" s="82"/>
      <c r="F28" s="60" t="s">
        <v>32</v>
      </c>
      <c r="G28" s="17"/>
      <c r="I28" s="4"/>
    </row>
    <row r="29" spans="1:11" x14ac:dyDescent="0.3">
      <c r="A29" s="3"/>
      <c r="B29" s="69"/>
      <c r="D29" s="49"/>
      <c r="F29" s="60" t="s">
        <v>33</v>
      </c>
      <c r="G29" s="62"/>
      <c r="I29" s="4"/>
    </row>
    <row r="30" spans="1:11" x14ac:dyDescent="0.3">
      <c r="A30" s="3"/>
      <c r="B30" s="85"/>
      <c r="C30" s="28"/>
      <c r="F30" s="60" t="s">
        <v>34</v>
      </c>
      <c r="G30" s="61"/>
      <c r="I30" s="4"/>
    </row>
    <row r="31" spans="1:11" x14ac:dyDescent="0.3">
      <c r="B31" s="69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CpGcZMflS/y9319tVTEwDhlZB1bfK0dDxUMy3E5s8L7uQDhWG3Nm/1n9pJbOrAJqs4mZc4sAod8d3WIXuySCIw==" saltValue="fyKqlhtCwznOAJolNGNTOA==" spinCount="100000" sheet="1" objects="1" scenarios="1" selectLockedCells="1"/>
  <mergeCells count="1">
    <mergeCell ref="G2:I3"/>
  </mergeCells>
  <conditionalFormatting sqref="F15">
    <cfRule type="cellIs" dxfId="17" priority="7" operator="between">
      <formula>74.4</formula>
      <formula>75.6</formula>
    </cfRule>
    <cfRule type="cellIs" dxfId="16" priority="8" operator="between">
      <formula>69.6</formula>
      <formula>74.4</formula>
    </cfRule>
    <cfRule type="cellIs" dxfId="15" priority="9" operator="notBetween">
      <formula>69.6</formula>
      <formula>75.6</formula>
    </cfRule>
  </conditionalFormatting>
  <conditionalFormatting sqref="G15">
    <cfRule type="cellIs" dxfId="11" priority="4" operator="between">
      <formula>0.3</formula>
      <formula>0.325</formula>
    </cfRule>
    <cfRule type="cellIs" dxfId="10" priority="5" operator="between">
      <formula>0.2</formula>
      <formula>0.3</formula>
    </cfRule>
    <cfRule type="cellIs" dxfId="9" priority="6" operator="notBetween">
      <formula>20%</formula>
      <formula>32.5%</formula>
    </cfRule>
  </conditionalFormatting>
  <conditionalFormatting sqref="C15">
    <cfRule type="cellIs" dxfId="14" priority="1" operator="greaterThan">
      <formula>1210</formula>
    </cfRule>
    <cfRule type="cellIs" dxfId="13" priority="2" operator="lessThanOrEqual">
      <formula>1015</formula>
    </cfRule>
    <cfRule type="cellIs" dxfId="12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defaultRowHeight="14.4" x14ac:dyDescent="0.3"/>
  <sheetData/>
  <sheetProtection algorithmName="SHA-512" hashValue="zSLTCjKYBALPFc9zwZqirwP3J+dvFoUIVYkGdKP7+14GHJ6d2fCyzEMb+uGBW/vZm8k343g97/W+l7o/khppEw==" saltValue="zo9MunuP3uuHs2CaSNM+6A==" spinCount="100000" sheet="1" objects="1" scenarios="1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4FE98B2BFD418F2034446FB824F2" ma:contentTypeVersion="2" ma:contentTypeDescription="Create a new document." ma:contentTypeScope="" ma:versionID="3df985c3897c418598a036a021de7da7">
  <xsd:schema xmlns:xsd="http://www.w3.org/2001/XMLSchema" xmlns:xs="http://www.w3.org/2001/XMLSchema" xmlns:p="http://schemas.microsoft.com/office/2006/metadata/properties" xmlns:ns2="0a09ca07-1269-4a28-ad1f-fd8dd9cd4f79" targetNamespace="http://schemas.microsoft.com/office/2006/metadata/properties" ma:root="true" ma:fieldsID="c8c89d627db061efa6f60f6c64c47ea7" ns2:_="">
    <xsd:import namespace="0a09ca07-1269-4a28-ad1f-fd8dd9cd4f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9ca07-1269-4a28-ad1f-fd8dd9cd4f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2BBC6-09C6-4D06-ADCF-7077580245F3}"/>
</file>

<file path=customXml/itemProps2.xml><?xml version="1.0" encoding="utf-8"?>
<ds:datastoreItem xmlns:ds="http://schemas.openxmlformats.org/officeDocument/2006/customXml" ds:itemID="{3EFA556C-79F9-4B78-8BB9-8A43568B7999}">
  <ds:schemaRefs>
    <ds:schemaRef ds:uri="http://purl.org/dc/elements/1.1/"/>
    <ds:schemaRef ds:uri="http://schemas.microsoft.com/office/2006/metadata/properties"/>
    <ds:schemaRef ds:uri="0a09ca07-1269-4a28-ad1f-fd8dd9cd4f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7045ED-173A-4AD0-B7A3-7E19C39BA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 weight-empty cg</vt:lpstr>
      <vt:lpstr>W&amp;B Main</vt:lpstr>
      <vt:lpstr>W&amp;B most forward</vt:lpstr>
      <vt:lpstr>W&amp;B most aft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Salter</dc:creator>
  <cp:lastModifiedBy>Dan Weseman</cp:lastModifiedBy>
  <cp:lastPrinted>2016-05-17T15:56:53Z</cp:lastPrinted>
  <dcterms:created xsi:type="dcterms:W3CDTF">2015-03-18T00:58:08Z</dcterms:created>
  <dcterms:modified xsi:type="dcterms:W3CDTF">2016-05-25T16:03:54Z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0x01010082524FE98B2BFD418F2034446FB824F2</vt:lpwstr>
  </property>
</Properties>
</file>